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20fa71cee5e345b/Documentos/"/>
    </mc:Choice>
  </mc:AlternateContent>
  <xr:revisionPtr revIDLastSave="0" documentId="8_{82CDF7B6-D14D-4688-87D7-A090431662F5}" xr6:coauthVersionLast="47" xr6:coauthVersionMax="47" xr10:uidLastSave="{00000000-0000-0000-0000-000000000000}"/>
  <bookViews>
    <workbookView xWindow="-120" yWindow="-120" windowWidth="20730" windowHeight="11040" activeTab="3" xr2:uid="{631EF517-F2A8-4C46-AEDB-86656E811D31}"/>
  </bookViews>
  <sheets>
    <sheet name="Rusia" sheetId="1" r:id="rId1"/>
    <sheet name="Arabia" sheetId="2" r:id="rId2"/>
    <sheet name="Indía" sheetId="3" r:id="rId3"/>
    <sheet name="Datos de empres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B50" i="3"/>
  <c r="G50" i="3"/>
  <c r="K5" i="1"/>
  <c r="K6" i="1"/>
  <c r="K7" i="1"/>
  <c r="K8" i="1"/>
  <c r="K4" i="1"/>
  <c r="C5" i="1" s="1"/>
  <c r="L5" i="1"/>
  <c r="L6" i="1"/>
  <c r="L7" i="1"/>
  <c r="L8" i="1"/>
  <c r="L4" i="1"/>
  <c r="I5" i="2"/>
  <c r="H5" i="2" s="1"/>
  <c r="C4" i="2" s="1"/>
  <c r="I6" i="2"/>
  <c r="H6" i="2" s="1"/>
  <c r="I7" i="2"/>
  <c r="H7" i="2" s="1"/>
  <c r="C5" i="2" s="1"/>
  <c r="I8" i="2"/>
  <c r="H8" i="2" s="1"/>
  <c r="I4" i="2"/>
  <c r="H4" i="2" s="1"/>
  <c r="C3" i="2" s="1"/>
  <c r="K5" i="3"/>
  <c r="J5" i="3" s="1"/>
  <c r="B6" i="3" s="1"/>
  <c r="K6" i="3"/>
  <c r="K7" i="3"/>
  <c r="K8" i="3"/>
  <c r="J8" i="3" s="1"/>
  <c r="B7" i="3" s="1"/>
  <c r="K4" i="3"/>
  <c r="D4" i="4"/>
  <c r="D32" i="3"/>
  <c r="J7" i="3"/>
  <c r="C5" i="4"/>
  <c r="C6" i="4"/>
  <c r="C7" i="4"/>
  <c r="C8" i="4"/>
  <c r="C10" i="4"/>
  <c r="C4" i="4"/>
  <c r="D12" i="4"/>
  <c r="C12" i="4" s="1"/>
  <c r="D9" i="4"/>
  <c r="D11" i="4" s="1"/>
  <c r="C11" i="4" s="1"/>
  <c r="D10" i="4"/>
  <c r="D8" i="4"/>
  <c r="D7" i="4"/>
  <c r="D6" i="4"/>
  <c r="D5" i="4"/>
  <c r="E5" i="3"/>
  <c r="C19" i="3" s="1"/>
  <c r="I33" i="3" s="1"/>
  <c r="I43" i="3" s="1"/>
  <c r="F5" i="1"/>
  <c r="D26" i="1" s="1"/>
  <c r="D31" i="1"/>
  <c r="D37" i="1" s="1"/>
  <c r="C7" i="1"/>
  <c r="C6" i="1"/>
  <c r="F4" i="2"/>
  <c r="C16" i="2" s="1"/>
  <c r="D34" i="2" s="1"/>
  <c r="D42" i="2" s="1"/>
  <c r="D6" i="1" l="1"/>
  <c r="D5" i="1"/>
  <c r="D4" i="2"/>
  <c r="D5" i="2"/>
  <c r="C9" i="4"/>
  <c r="D13" i="4"/>
  <c r="C13" i="4" s="1"/>
  <c r="C6" i="3"/>
  <c r="C7" i="3"/>
  <c r="D30" i="3" s="1"/>
  <c r="D36" i="3" s="1"/>
  <c r="J4" i="3"/>
  <c r="B5" i="3" s="1"/>
  <c r="C5" i="3" s="1"/>
  <c r="J6" i="3"/>
  <c r="C8" i="3"/>
  <c r="C18" i="3"/>
  <c r="I32" i="3" s="1"/>
  <c r="I40" i="3" s="1"/>
  <c r="D26" i="3"/>
  <c r="I26" i="3"/>
  <c r="C9" i="3"/>
  <c r="D33" i="3"/>
  <c r="D43" i="3" s="1"/>
  <c r="C11" i="3"/>
  <c r="C15" i="3"/>
  <c r="D40" i="3" s="1"/>
  <c r="I28" i="2"/>
  <c r="D7" i="1"/>
  <c r="D30" i="1" s="1"/>
  <c r="D36" i="1" s="1"/>
  <c r="C16" i="1"/>
  <c r="D33" i="1" s="1"/>
  <c r="D43" i="1" s="1"/>
  <c r="I29" i="1"/>
  <c r="I35" i="1" s="1"/>
  <c r="D29" i="1"/>
  <c r="D35" i="1" s="1"/>
  <c r="I30" i="1"/>
  <c r="I36" i="1" s="1"/>
  <c r="D9" i="1"/>
  <c r="C18" i="1"/>
  <c r="I32" i="1" s="1"/>
  <c r="I40" i="1" s="1"/>
  <c r="D11" i="1"/>
  <c r="C19" i="1"/>
  <c r="I33" i="1" s="1"/>
  <c r="I43" i="1" s="1"/>
  <c r="I26" i="1"/>
  <c r="D8" i="1"/>
  <c r="C15" i="1"/>
  <c r="D32" i="1" s="1"/>
  <c r="D40" i="1" s="1"/>
  <c r="D32" i="2"/>
  <c r="D37" i="2" s="1"/>
  <c r="D28" i="2"/>
  <c r="D3" i="2"/>
  <c r="C17" i="2"/>
  <c r="D35" i="2" s="1"/>
  <c r="D45" i="2" s="1"/>
  <c r="C19" i="2"/>
  <c r="I34" i="2" s="1"/>
  <c r="I42" i="2" s="1"/>
  <c r="D6" i="2"/>
  <c r="D7" i="2"/>
  <c r="D9" i="2"/>
  <c r="C20" i="2"/>
  <c r="I35" i="2" s="1"/>
  <c r="I45" i="2" s="1"/>
  <c r="I32" i="2" l="1"/>
  <c r="I38" i="2" s="1"/>
  <c r="D38" i="2"/>
  <c r="I30" i="3"/>
  <c r="I36" i="3" s="1"/>
  <c r="I29" i="3"/>
  <c r="I35" i="3" s="1"/>
  <c r="D29" i="3"/>
  <c r="D31" i="3" s="1"/>
  <c r="D37" i="3" s="1"/>
  <c r="I38" i="3"/>
  <c r="D38" i="3"/>
  <c r="I34" i="3"/>
  <c r="I41" i="3" s="1"/>
  <c r="D34" i="3"/>
  <c r="D41" i="3" s="1"/>
  <c r="D40" i="2"/>
  <c r="I40" i="2"/>
  <c r="D36" i="2"/>
  <c r="D43" i="2" s="1"/>
  <c r="I36" i="2"/>
  <c r="I43" i="2" s="1"/>
  <c r="D31" i="2"/>
  <c r="D33" i="2" s="1"/>
  <c r="D39" i="2" s="1"/>
  <c r="D41" i="2" s="1"/>
  <c r="I31" i="2"/>
  <c r="I31" i="1"/>
  <c r="I34" i="1"/>
  <c r="I41" i="1" s="1"/>
  <c r="D34" i="1"/>
  <c r="D41" i="1" s="1"/>
  <c r="I38" i="1"/>
  <c r="D38" i="1"/>
  <c r="D39" i="1" s="1"/>
  <c r="D44" i="2" l="1"/>
  <c r="D35" i="3"/>
  <c r="I31" i="3"/>
  <c r="I37" i="3" s="1"/>
  <c r="I39" i="3" s="1"/>
  <c r="G48" i="3" s="1"/>
  <c r="D39" i="3"/>
  <c r="B51" i="2"/>
  <c r="I37" i="2"/>
  <c r="I33" i="2"/>
  <c r="I39" i="2" s="1"/>
  <c r="B50" i="2"/>
  <c r="D46" i="2"/>
  <c r="D47" i="2" s="1"/>
  <c r="B52" i="2" s="1"/>
  <c r="D42" i="1"/>
  <c r="D44" i="1"/>
  <c r="B48" i="1"/>
  <c r="I37" i="1"/>
  <c r="I39" i="1" s="1"/>
  <c r="I44" i="3" l="1"/>
  <c r="I42" i="3"/>
  <c r="G49" i="3" s="1"/>
  <c r="D44" i="3"/>
  <c r="B48" i="3"/>
  <c r="D42" i="3"/>
  <c r="I41" i="2"/>
  <c r="I42" i="1"/>
  <c r="G50" i="1" s="1"/>
  <c r="G49" i="1"/>
  <c r="I44" i="1"/>
  <c r="B49" i="1"/>
  <c r="D45" i="1"/>
  <c r="B50" i="1" s="1"/>
  <c r="I45" i="1" l="1"/>
  <c r="G51" i="1" s="1"/>
  <c r="I45" i="3"/>
  <c r="D45" i="3"/>
  <c r="B49" i="3"/>
  <c r="G50" i="2"/>
  <c r="I44" i="2"/>
  <c r="I46" i="2"/>
  <c r="G51" i="2" l="1"/>
  <c r="I47" i="2"/>
  <c r="G52" i="2" s="1"/>
</calcChain>
</file>

<file path=xl/sharedStrings.xml><?xml version="1.0" encoding="utf-8"?>
<sst xmlns="http://schemas.openxmlformats.org/spreadsheetml/2006/main" count="295" uniqueCount="81">
  <si>
    <t>DOLARES</t>
  </si>
  <si>
    <t xml:space="preserve">PESOS </t>
  </si>
  <si>
    <t>CONCEPTO</t>
  </si>
  <si>
    <t>COSTOS FIJOS</t>
  </si>
  <si>
    <t>MANO DE OBRA</t>
  </si>
  <si>
    <t>COSTOS SUBTOTALES</t>
  </si>
  <si>
    <t xml:space="preserve">CIF </t>
  </si>
  <si>
    <t>COSTOS TOTALES NETOS</t>
  </si>
  <si>
    <t>Concepto</t>
  </si>
  <si>
    <t>Dolares</t>
  </si>
  <si>
    <t>Pesos mexicanos</t>
  </si>
  <si>
    <t>Frascos</t>
  </si>
  <si>
    <t>Trajes especiales</t>
  </si>
  <si>
    <t>Colmenas</t>
  </si>
  <si>
    <t>Ahumadores</t>
  </si>
  <si>
    <t>Cepillos de colmenas</t>
  </si>
  <si>
    <t>Costos Subtotales</t>
  </si>
  <si>
    <t>CIF 5% DE CT</t>
  </si>
  <si>
    <t>Costos Totales</t>
  </si>
  <si>
    <t>Costos fijos</t>
  </si>
  <si>
    <t>Mano de obra</t>
  </si>
  <si>
    <t>USD</t>
  </si>
  <si>
    <t>UNITARIOS</t>
  </si>
  <si>
    <r>
      <t>Costos fijos totales</t>
    </r>
    <r>
      <rPr>
        <i/>
        <sz val="10"/>
        <color theme="1"/>
        <rFont val="Arial Nova"/>
        <family val="2"/>
      </rPr>
      <t xml:space="preserve"> </t>
    </r>
  </si>
  <si>
    <r>
      <t xml:space="preserve">Costo total de </t>
    </r>
    <r>
      <rPr>
        <b/>
        <i/>
        <sz val="10"/>
        <color theme="1"/>
        <rFont val="Arial Nova"/>
        <family val="2"/>
      </rPr>
      <t xml:space="preserve">Mano de Obra </t>
    </r>
  </si>
  <si>
    <t>CIF totales</t>
  </si>
  <si>
    <t>Costo de agente aduanal</t>
  </si>
  <si>
    <r>
      <t>Costo total de embalaje</t>
    </r>
    <r>
      <rPr>
        <i/>
        <sz val="10"/>
        <color theme="1"/>
        <rFont val="Arial Nova"/>
        <family val="2"/>
      </rPr>
      <t xml:space="preserve"> </t>
    </r>
  </si>
  <si>
    <t>Seguro de México a Arabia</t>
  </si>
  <si>
    <t>1.5% EXW</t>
  </si>
  <si>
    <t>Ganancia total esperada</t>
  </si>
  <si>
    <t>KILOS T</t>
  </si>
  <si>
    <t>LIBRAS T</t>
  </si>
  <si>
    <t>PESO LIBRA</t>
  </si>
  <si>
    <t>Avión</t>
  </si>
  <si>
    <t>Barco</t>
  </si>
  <si>
    <t>Terrestre</t>
  </si>
  <si>
    <t>Aereo</t>
  </si>
  <si>
    <t xml:space="preserve">Terreste </t>
  </si>
  <si>
    <t>Costos medios transporte</t>
  </si>
  <si>
    <t>Volumen</t>
  </si>
  <si>
    <t>capacidad del
 contenedor 100%</t>
  </si>
  <si>
    <t>Unidad manejo por uni.</t>
  </si>
  <si>
    <t>Producción total.</t>
  </si>
  <si>
    <t>Conversión K-L</t>
  </si>
  <si>
    <t>Cfu Dólar x libra</t>
  </si>
  <si>
    <t>Cvu dólar x libra</t>
  </si>
  <si>
    <t>Ctu dólar x libra</t>
  </si>
  <si>
    <t>FleteNacional</t>
  </si>
  <si>
    <t>Flete extranjero</t>
  </si>
  <si>
    <t>Agente aduanal</t>
  </si>
  <si>
    <t>Cfu dolarxlibra</t>
  </si>
  <si>
    <t>Cvu dolarxlibra</t>
  </si>
  <si>
    <t>Ctu dolarxlibra</t>
  </si>
  <si>
    <t>Utilidad</t>
  </si>
  <si>
    <t>EXW</t>
  </si>
  <si>
    <t>Costo flete nacional U</t>
  </si>
  <si>
    <t>Costo agente aduanal U</t>
  </si>
  <si>
    <t>FOB</t>
  </si>
  <si>
    <t>Costo flete inter U</t>
  </si>
  <si>
    <t>CIF</t>
  </si>
  <si>
    <t>RUTA</t>
  </si>
  <si>
    <t>XALPA, VERACRUZ, RUSIA</t>
  </si>
  <si>
    <t>RUTA, XALAPA, 
VERACRUZ,ARABIA</t>
  </si>
  <si>
    <t>RUTA XALAPA, VERACRUZ, INDIA</t>
  </si>
  <si>
    <t>KILOS</t>
  </si>
  <si>
    <t>M3</t>
  </si>
  <si>
    <t>Costo</t>
  </si>
  <si>
    <t>1lb=0.454kg</t>
  </si>
  <si>
    <t>seguro inter</t>
  </si>
  <si>
    <t>BARCO</t>
  </si>
  <si>
    <t>Marítimo</t>
  </si>
  <si>
    <t>Cotización Marítima Rusia</t>
  </si>
  <si>
    <t>Cotización áerea Rusia</t>
  </si>
  <si>
    <t>Cotización Marítima Arabia Saudita</t>
  </si>
  <si>
    <t>Cotización áerea Arabia Saudita</t>
  </si>
  <si>
    <t>Cotización área India</t>
  </si>
  <si>
    <t>Cotización marítima India</t>
  </si>
  <si>
    <t>frascos</t>
  </si>
  <si>
    <t>Unidades 360</t>
  </si>
  <si>
    <t>Por producir 120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</si>
</sst>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"/>
    <numFmt numFmtId="165" formatCode="#,##0.0000"/>
    <numFmt numFmtId="166" formatCode="0.0"/>
    <numFmt numFmtId="167" formatCode="0.0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sz val="10"/>
      <color theme="1"/>
      <name val="Arial Nova"/>
      <family val="2"/>
    </font>
    <font>
      <i/>
      <sz val="10"/>
      <color theme="1"/>
      <name val="Arial Nova"/>
      <family val="2"/>
    </font>
    <font>
      <b/>
      <i/>
      <sz val="10"/>
      <color theme="1"/>
      <name val="Arial Nova"/>
      <family val="2"/>
    </font>
    <font>
      <b/>
      <sz val="10"/>
      <color theme="1"/>
      <name val="Arial Nova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4" xfId="0" applyFont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4" fontId="3" fillId="7" borderId="10" xfId="1" applyNumberFormat="1" applyFont="1" applyFill="1" applyBorder="1" applyAlignment="1">
      <alignment horizontal="center"/>
    </xf>
    <xf numFmtId="0" fontId="0" fillId="0" borderId="4" xfId="0" applyBorder="1"/>
    <xf numFmtId="0" fontId="8" fillId="0" borderId="4" xfId="0" applyFont="1" applyBorder="1"/>
    <xf numFmtId="164" fontId="8" fillId="0" borderId="4" xfId="0" applyNumberFormat="1" applyFont="1" applyBorder="1"/>
    <xf numFmtId="0" fontId="0" fillId="3" borderId="4" xfId="0" applyFill="1" applyBorder="1"/>
    <xf numFmtId="164" fontId="8" fillId="3" borderId="4" xfId="0" applyNumberFormat="1" applyFont="1" applyFill="1" applyBorder="1"/>
    <xf numFmtId="0" fontId="0" fillId="9" borderId="4" xfId="0" applyFill="1" applyBorder="1"/>
    <xf numFmtId="1" fontId="0" fillId="9" borderId="4" xfId="0" applyNumberFormat="1" applyFill="1" applyBorder="1"/>
    <xf numFmtId="4" fontId="0" fillId="0" borderId="4" xfId="0" applyNumberFormat="1" applyBorder="1"/>
    <xf numFmtId="167" fontId="0" fillId="0" borderId="4" xfId="0" applyNumberFormat="1" applyBorder="1"/>
    <xf numFmtId="0" fontId="9" fillId="10" borderId="0" xfId="0" applyFont="1" applyFill="1" applyAlignment="1">
      <alignment horizontal="center"/>
    </xf>
    <xf numFmtId="0" fontId="0" fillId="10" borderId="4" xfId="0" applyFill="1" applyBorder="1"/>
    <xf numFmtId="0" fontId="2" fillId="10" borderId="4" xfId="0" applyFont="1" applyFill="1" applyBorder="1" applyAlignment="1">
      <alignment horizontal="center"/>
    </xf>
    <xf numFmtId="0" fontId="0" fillId="8" borderId="4" xfId="0" applyFill="1" applyBorder="1"/>
    <xf numFmtId="0" fontId="2" fillId="8" borderId="4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3" fontId="0" fillId="0" borderId="4" xfId="0" applyNumberFormat="1" applyBorder="1"/>
    <xf numFmtId="0" fontId="9" fillId="10" borderId="4" xfId="0" applyFont="1" applyFill="1" applyBorder="1" applyAlignment="1">
      <alignment horizontal="center"/>
    </xf>
    <xf numFmtId="1" fontId="0" fillId="0" borderId="4" xfId="0" applyNumberFormat="1" applyBorder="1"/>
    <xf numFmtId="165" fontId="0" fillId="0" borderId="4" xfId="0" applyNumberFormat="1" applyBorder="1"/>
    <xf numFmtId="166" fontId="0" fillId="0" borderId="4" xfId="0" applyNumberFormat="1" applyBorder="1"/>
    <xf numFmtId="164" fontId="0" fillId="8" borderId="4" xfId="0" applyNumberFormat="1" applyFill="1" applyBorder="1"/>
    <xf numFmtId="0" fontId="0" fillId="5" borderId="4" xfId="0" applyFill="1" applyBorder="1"/>
    <xf numFmtId="164" fontId="0" fillId="5" borderId="4" xfId="0" applyNumberFormat="1" applyFill="1" applyBorder="1"/>
    <xf numFmtId="167" fontId="0" fillId="0" borderId="0" xfId="0" applyNumberFormat="1"/>
    <xf numFmtId="0" fontId="0" fillId="11" borderId="4" xfId="0" applyFill="1" applyBorder="1"/>
    <xf numFmtId="164" fontId="0" fillId="11" borderId="4" xfId="0" applyNumberForma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11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8" borderId="4" xfId="0" applyNumberFormat="1" applyFont="1" applyFill="1" applyBorder="1" applyAlignment="1">
      <alignment horizontal="center"/>
    </xf>
    <xf numFmtId="164" fontId="3" fillId="8" borderId="4" xfId="1" applyNumberFormat="1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Moneda 2" xfId="1" xr:uid="{38996910-0698-484A-918C-CB1A5D77EB2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529AC-5441-4AEC-A676-0CEF5CFAE5A6}">
  <sheetPr>
    <tabColor theme="4"/>
  </sheetPr>
  <dimension ref="A2:N51"/>
  <sheetViews>
    <sheetView workbookViewId="0">
      <selection activeCell="B17" sqref="B17"/>
    </sheetView>
  </sheetViews>
  <sheetFormatPr baseColWidth="10" defaultRowHeight="15" x14ac:dyDescent="0.25"/>
  <cols>
    <col min="1" max="1" width="20.42578125" customWidth="1"/>
    <col min="2" max="2" width="29.85546875" customWidth="1"/>
    <col min="3" max="3" width="15.28515625" customWidth="1"/>
    <col min="4" max="4" width="19.140625" customWidth="1"/>
    <col min="6" max="6" width="26.5703125" customWidth="1"/>
    <col min="7" max="7" width="19" customWidth="1"/>
    <col min="8" max="8" width="18" customWidth="1"/>
    <col min="9" max="9" width="18.28515625" customWidth="1"/>
    <col min="11" max="11" width="12.42578125" bestFit="1" customWidth="1"/>
    <col min="12" max="12" width="15.85546875" bestFit="1" customWidth="1"/>
  </cols>
  <sheetData>
    <row r="2" spans="1:14" x14ac:dyDescent="0.25">
      <c r="B2" t="s">
        <v>61</v>
      </c>
      <c r="C2" t="s">
        <v>62</v>
      </c>
      <c r="K2" s="48" t="s">
        <v>80</v>
      </c>
      <c r="L2" s="49"/>
      <c r="M2" s="49"/>
      <c r="N2" s="49"/>
    </row>
    <row r="3" spans="1:14" x14ac:dyDescent="0.25">
      <c r="K3" s="1" t="s">
        <v>0</v>
      </c>
      <c r="L3" s="1" t="s">
        <v>1</v>
      </c>
      <c r="M3" s="50" t="s">
        <v>2</v>
      </c>
      <c r="N3" s="51"/>
    </row>
    <row r="4" spans="1:14" x14ac:dyDescent="0.25">
      <c r="B4" s="10" t="s">
        <v>2</v>
      </c>
      <c r="C4" s="11" t="s">
        <v>21</v>
      </c>
      <c r="D4" s="11" t="s">
        <v>22</v>
      </c>
      <c r="E4" s="18" t="s">
        <v>31</v>
      </c>
      <c r="F4" s="18">
        <v>30</v>
      </c>
      <c r="K4" s="2">
        <f>L4/20</f>
        <v>10636</v>
      </c>
      <c r="L4" s="3">
        <f>Indía!K4</f>
        <v>212720</v>
      </c>
      <c r="M4" s="52" t="s">
        <v>3</v>
      </c>
      <c r="N4" s="52"/>
    </row>
    <row r="5" spans="1:14" x14ac:dyDescent="0.25">
      <c r="B5" s="4" t="s">
        <v>23</v>
      </c>
      <c r="C5" s="5">
        <f>K4</f>
        <v>10636</v>
      </c>
      <c r="D5" s="6">
        <f>C5/F5</f>
        <v>160.95813333333334</v>
      </c>
      <c r="E5" s="18" t="s">
        <v>32</v>
      </c>
      <c r="F5" s="19">
        <f>F4/F6</f>
        <v>66.079295154185019</v>
      </c>
      <c r="K5" s="2">
        <f t="shared" ref="K5:K8" si="0">L5/20</f>
        <v>4500</v>
      </c>
      <c r="L5" s="3">
        <f>Indía!K5</f>
        <v>90000</v>
      </c>
      <c r="M5" s="42" t="s">
        <v>4</v>
      </c>
      <c r="N5" s="42"/>
    </row>
    <row r="6" spans="1:14" x14ac:dyDescent="0.25">
      <c r="B6" s="4" t="s">
        <v>24</v>
      </c>
      <c r="C6" s="7">
        <f>K5</f>
        <v>4500</v>
      </c>
      <c r="D6" s="6">
        <f>C6/F$5</f>
        <v>68.100000000000009</v>
      </c>
      <c r="E6" s="18" t="s">
        <v>33</v>
      </c>
      <c r="F6" s="18">
        <v>0.45400000000000001</v>
      </c>
      <c r="K6" s="2">
        <f t="shared" si="0"/>
        <v>15136</v>
      </c>
      <c r="L6" s="3">
        <f>Indía!K6</f>
        <v>302720</v>
      </c>
      <c r="M6" s="53" t="s">
        <v>5</v>
      </c>
      <c r="N6" s="53"/>
    </row>
    <row r="7" spans="1:14" x14ac:dyDescent="0.25">
      <c r="B7" s="4" t="s">
        <v>25</v>
      </c>
      <c r="C7" s="7">
        <f>K7</f>
        <v>1315.5575000000001</v>
      </c>
      <c r="D7" s="6">
        <f>C7/F5</f>
        <v>19.90877016666667</v>
      </c>
      <c r="K7" s="2">
        <f t="shared" si="0"/>
        <v>1315.5575000000001</v>
      </c>
      <c r="L7" s="3">
        <f>Indía!K7</f>
        <v>26311.15</v>
      </c>
      <c r="M7" s="42" t="s">
        <v>6</v>
      </c>
      <c r="N7" s="42"/>
    </row>
    <row r="8" spans="1:14" x14ac:dyDescent="0.25">
      <c r="B8" s="8" t="s">
        <v>26</v>
      </c>
      <c r="C8" s="9">
        <v>590.29999999999995</v>
      </c>
      <c r="D8" s="6">
        <f t="shared" ref="D8" si="1">C8/F$5</f>
        <v>8.933206666666667</v>
      </c>
      <c r="K8" s="2">
        <f t="shared" si="0"/>
        <v>16451.557500000003</v>
      </c>
      <c r="L8" s="3">
        <f>Indía!K8</f>
        <v>329031.15000000002</v>
      </c>
      <c r="M8" s="43" t="s">
        <v>7</v>
      </c>
      <c r="N8" s="44"/>
    </row>
    <row r="9" spans="1:14" x14ac:dyDescent="0.25">
      <c r="B9" s="8" t="s">
        <v>27</v>
      </c>
      <c r="C9" s="9">
        <v>126.5</v>
      </c>
      <c r="D9" s="6">
        <f>C9/F5</f>
        <v>1.9143666666666668</v>
      </c>
    </row>
    <row r="10" spans="1:14" x14ac:dyDescent="0.25">
      <c r="B10" s="8" t="s">
        <v>28</v>
      </c>
      <c r="C10" s="7" t="s">
        <v>29</v>
      </c>
      <c r="D10" s="6"/>
    </row>
    <row r="11" spans="1:14" x14ac:dyDescent="0.25">
      <c r="B11" s="8" t="s">
        <v>30</v>
      </c>
      <c r="C11" s="7">
        <v>950000</v>
      </c>
      <c r="D11" s="6">
        <f>C11/F5</f>
        <v>14376.666666666668</v>
      </c>
    </row>
    <row r="13" spans="1:14" x14ac:dyDescent="0.25">
      <c r="A13" s="23"/>
      <c r="B13" s="24" t="s">
        <v>39</v>
      </c>
      <c r="C13" s="23"/>
    </row>
    <row r="14" spans="1:14" x14ac:dyDescent="0.25">
      <c r="A14" s="25"/>
      <c r="B14" s="26" t="s">
        <v>34</v>
      </c>
      <c r="C14" s="25"/>
    </row>
    <row r="15" spans="1:14" x14ac:dyDescent="0.25">
      <c r="A15" s="13" t="s">
        <v>36</v>
      </c>
      <c r="B15" s="13">
        <v>783.7</v>
      </c>
      <c r="C15" s="21">
        <f>B15/F5</f>
        <v>11.859993333333335</v>
      </c>
    </row>
    <row r="16" spans="1:14" x14ac:dyDescent="0.25">
      <c r="A16" s="13" t="s">
        <v>37</v>
      </c>
      <c r="B16" s="20">
        <v>2506</v>
      </c>
      <c r="C16" s="21">
        <f>B16/F5</f>
        <v>37.924133333333337</v>
      </c>
    </row>
    <row r="17" spans="1:9" x14ac:dyDescent="0.25">
      <c r="A17" s="25"/>
      <c r="B17" s="27" t="s">
        <v>35</v>
      </c>
      <c r="C17" s="25"/>
    </row>
    <row r="18" spans="1:9" x14ac:dyDescent="0.25">
      <c r="A18" s="13" t="s">
        <v>38</v>
      </c>
      <c r="B18" s="13">
        <v>313.48</v>
      </c>
      <c r="C18" s="21">
        <f>B18/F5</f>
        <v>4.7439973333333336</v>
      </c>
    </row>
    <row r="19" spans="1:9" x14ac:dyDescent="0.25">
      <c r="A19" s="13" t="s">
        <v>71</v>
      </c>
      <c r="B19" s="20">
        <v>1430</v>
      </c>
      <c r="C19" s="21">
        <f>B19/F5</f>
        <v>21.640666666666668</v>
      </c>
    </row>
    <row r="20" spans="1:9" x14ac:dyDescent="0.25">
      <c r="A20" s="13"/>
      <c r="B20" s="13"/>
      <c r="C20" s="13"/>
    </row>
    <row r="22" spans="1:9" ht="15.75" x14ac:dyDescent="0.25">
      <c r="A22" s="45" t="s">
        <v>34</v>
      </c>
      <c r="B22" s="45"/>
      <c r="C22" s="45"/>
      <c r="D22" s="45"/>
      <c r="F22" s="45" t="s">
        <v>70</v>
      </c>
      <c r="G22" s="45"/>
      <c r="H22" s="45"/>
      <c r="I22" s="45"/>
    </row>
    <row r="23" spans="1:9" ht="15.75" x14ac:dyDescent="0.25">
      <c r="A23" s="22"/>
      <c r="B23" s="32" t="s">
        <v>65</v>
      </c>
      <c r="C23" s="32" t="s">
        <v>66</v>
      </c>
      <c r="D23" s="32" t="s">
        <v>67</v>
      </c>
      <c r="F23" s="22"/>
      <c r="G23" s="32" t="s">
        <v>65</v>
      </c>
      <c r="H23" s="32" t="s">
        <v>66</v>
      </c>
      <c r="I23" s="32" t="s">
        <v>67</v>
      </c>
    </row>
    <row r="24" spans="1:9" x14ac:dyDescent="0.25">
      <c r="A24" s="13" t="s">
        <v>40</v>
      </c>
      <c r="B24" s="31">
        <v>26616</v>
      </c>
      <c r="C24" s="31">
        <v>26616</v>
      </c>
      <c r="D24" s="13"/>
      <c r="F24" s="13" t="s">
        <v>40</v>
      </c>
      <c r="G24" s="31">
        <v>26616</v>
      </c>
      <c r="H24" s="31">
        <v>26616</v>
      </c>
      <c r="I24" s="13"/>
    </row>
    <row r="25" spans="1:9" ht="32.25" customHeight="1" x14ac:dyDescent="0.25">
      <c r="A25" s="30" t="s">
        <v>41</v>
      </c>
      <c r="B25" s="13"/>
      <c r="C25" s="13">
        <v>38.299999999999997</v>
      </c>
      <c r="D25" s="13"/>
      <c r="F25" s="30" t="s">
        <v>41</v>
      </c>
      <c r="G25" s="13"/>
      <c r="H25" s="13">
        <v>38.299999999999997</v>
      </c>
      <c r="I25" s="13"/>
    </row>
    <row r="26" spans="1:9" x14ac:dyDescent="0.25">
      <c r="A26" s="13" t="s">
        <v>42</v>
      </c>
      <c r="B26" s="13"/>
      <c r="C26" s="13"/>
      <c r="D26" s="33">
        <f>F5</f>
        <v>66.079295154185019</v>
      </c>
      <c r="F26" s="13" t="s">
        <v>42</v>
      </c>
      <c r="G26" s="13"/>
      <c r="H26" s="13"/>
      <c r="I26" s="33">
        <f>F5</f>
        <v>66.079295154185019</v>
      </c>
    </row>
    <row r="27" spans="1:9" x14ac:dyDescent="0.25">
      <c r="A27" s="13" t="s">
        <v>43</v>
      </c>
      <c r="B27" s="31">
        <v>28616</v>
      </c>
      <c r="C27" s="13"/>
      <c r="D27" s="34"/>
      <c r="F27" s="13" t="s">
        <v>43</v>
      </c>
      <c r="G27" s="31">
        <v>28616</v>
      </c>
      <c r="H27" s="13"/>
      <c r="I27" s="34"/>
    </row>
    <row r="28" spans="1:9" x14ac:dyDescent="0.25">
      <c r="A28" s="13" t="s">
        <v>44</v>
      </c>
      <c r="B28" s="13" t="s">
        <v>68</v>
      </c>
      <c r="C28" s="13"/>
      <c r="D28" s="35"/>
      <c r="F28" s="13" t="s">
        <v>44</v>
      </c>
      <c r="G28" s="13" t="s">
        <v>68</v>
      </c>
      <c r="H28" s="13"/>
      <c r="I28" s="35"/>
    </row>
    <row r="29" spans="1:9" x14ac:dyDescent="0.25">
      <c r="A29" s="13" t="s">
        <v>45</v>
      </c>
      <c r="B29" s="13"/>
      <c r="C29" s="13"/>
      <c r="D29" s="34">
        <f>D5</f>
        <v>160.95813333333334</v>
      </c>
      <c r="F29" s="13" t="s">
        <v>45</v>
      </c>
      <c r="G29" s="13"/>
      <c r="H29" s="13"/>
      <c r="I29" s="34">
        <f>D5</f>
        <v>160.95813333333334</v>
      </c>
    </row>
    <row r="30" spans="1:9" x14ac:dyDescent="0.25">
      <c r="A30" s="13" t="s">
        <v>46</v>
      </c>
      <c r="B30" s="13"/>
      <c r="C30" s="13"/>
      <c r="D30" s="34">
        <f>D6+D7</f>
        <v>88.008770166666679</v>
      </c>
      <c r="F30" s="13" t="s">
        <v>46</v>
      </c>
      <c r="G30" s="13"/>
      <c r="H30" s="13"/>
      <c r="I30" s="34">
        <f>D6+D7</f>
        <v>88.008770166666679</v>
      </c>
    </row>
    <row r="31" spans="1:9" x14ac:dyDescent="0.25">
      <c r="A31" s="13" t="s">
        <v>47</v>
      </c>
      <c r="B31" s="13"/>
      <c r="C31" s="13"/>
      <c r="D31" s="34">
        <f>6.9488</f>
        <v>6.9488000000000003</v>
      </c>
      <c r="F31" s="13" t="s">
        <v>47</v>
      </c>
      <c r="G31" s="13"/>
      <c r="H31" s="13"/>
      <c r="I31" s="34">
        <f>I29+I30</f>
        <v>248.9669035</v>
      </c>
    </row>
    <row r="32" spans="1:9" x14ac:dyDescent="0.25">
      <c r="A32" s="13" t="s">
        <v>48</v>
      </c>
      <c r="B32" s="13"/>
      <c r="C32" s="13"/>
      <c r="D32" s="21">
        <f>C15</f>
        <v>11.859993333333335</v>
      </c>
      <c r="F32" s="13" t="s">
        <v>48</v>
      </c>
      <c r="G32" s="13"/>
      <c r="H32" s="13"/>
      <c r="I32" s="21">
        <f>C18</f>
        <v>4.7439973333333336</v>
      </c>
    </row>
    <row r="33" spans="1:9" x14ac:dyDescent="0.25">
      <c r="A33" s="13" t="s">
        <v>49</v>
      </c>
      <c r="B33" s="13"/>
      <c r="C33" s="13"/>
      <c r="D33" s="21">
        <f>C16</f>
        <v>37.924133333333337</v>
      </c>
      <c r="F33" s="13" t="s">
        <v>49</v>
      </c>
      <c r="G33" s="13"/>
      <c r="H33" s="13"/>
      <c r="I33" s="21">
        <f>C19</f>
        <v>21.640666666666668</v>
      </c>
    </row>
    <row r="34" spans="1:9" x14ac:dyDescent="0.25">
      <c r="A34" s="13" t="s">
        <v>50</v>
      </c>
      <c r="B34" s="13"/>
      <c r="C34" s="13"/>
      <c r="D34" s="34">
        <f>D8</f>
        <v>8.933206666666667</v>
      </c>
      <c r="F34" s="13" t="s">
        <v>50</v>
      </c>
      <c r="G34" s="13"/>
      <c r="H34" s="13"/>
      <c r="I34" s="34">
        <f>D8</f>
        <v>8.933206666666667</v>
      </c>
    </row>
    <row r="35" spans="1:9" x14ac:dyDescent="0.25">
      <c r="A35" s="13" t="s">
        <v>51</v>
      </c>
      <c r="B35" s="13"/>
      <c r="C35" s="13"/>
      <c r="D35" s="34">
        <f>D29</f>
        <v>160.95813333333334</v>
      </c>
      <c r="F35" s="13" t="s">
        <v>51</v>
      </c>
      <c r="G35" s="13"/>
      <c r="H35" s="13"/>
      <c r="I35" s="34">
        <f>I29</f>
        <v>160.95813333333334</v>
      </c>
    </row>
    <row r="36" spans="1:9" x14ac:dyDescent="0.25">
      <c r="A36" s="13" t="s">
        <v>52</v>
      </c>
      <c r="B36" s="13"/>
      <c r="C36" s="13"/>
      <c r="D36" s="34">
        <f>D30</f>
        <v>88.008770166666679</v>
      </c>
      <c r="F36" s="13" t="s">
        <v>52</v>
      </c>
      <c r="G36" s="13"/>
      <c r="H36" s="13"/>
      <c r="I36" s="34">
        <f>I30</f>
        <v>88.008770166666679</v>
      </c>
    </row>
    <row r="37" spans="1:9" x14ac:dyDescent="0.25">
      <c r="A37" s="13" t="s">
        <v>53</v>
      </c>
      <c r="B37" s="13"/>
      <c r="C37" s="13"/>
      <c r="D37" s="34">
        <f>D31</f>
        <v>6.9488000000000003</v>
      </c>
      <c r="F37" s="13" t="s">
        <v>53</v>
      </c>
      <c r="G37" s="13"/>
      <c r="H37" s="13"/>
      <c r="I37" s="34">
        <f>I31</f>
        <v>248.9669035</v>
      </c>
    </row>
    <row r="38" spans="1:9" x14ac:dyDescent="0.25">
      <c r="A38" s="13" t="s">
        <v>54</v>
      </c>
      <c r="B38" s="13"/>
      <c r="C38" s="13"/>
      <c r="D38" s="34">
        <f>D11</f>
        <v>14376.666666666668</v>
      </c>
      <c r="F38" s="13" t="s">
        <v>54</v>
      </c>
      <c r="G38" s="13"/>
      <c r="H38" s="13"/>
      <c r="I38" s="34">
        <f>D11</f>
        <v>14376.666666666668</v>
      </c>
    </row>
    <row r="39" spans="1:9" x14ac:dyDescent="0.25">
      <c r="A39" s="13" t="s">
        <v>55</v>
      </c>
      <c r="B39" s="13"/>
      <c r="C39" s="13"/>
      <c r="D39" s="34">
        <f>D38+D37</f>
        <v>14383.615466666668</v>
      </c>
      <c r="F39" s="13" t="s">
        <v>55</v>
      </c>
      <c r="G39" s="13"/>
      <c r="H39" s="13"/>
      <c r="I39" s="34">
        <f>I37+I38</f>
        <v>14625.633570166669</v>
      </c>
    </row>
    <row r="40" spans="1:9" x14ac:dyDescent="0.25">
      <c r="A40" s="13" t="s">
        <v>56</v>
      </c>
      <c r="B40" s="13"/>
      <c r="C40" s="13"/>
      <c r="D40" s="21">
        <f>D32</f>
        <v>11.859993333333335</v>
      </c>
      <c r="F40" s="13" t="s">
        <v>56</v>
      </c>
      <c r="G40" s="13"/>
      <c r="H40" s="13"/>
      <c r="I40" s="21">
        <f>I32</f>
        <v>4.7439973333333336</v>
      </c>
    </row>
    <row r="41" spans="1:9" x14ac:dyDescent="0.25">
      <c r="A41" s="13" t="s">
        <v>57</v>
      </c>
      <c r="B41" s="13"/>
      <c r="C41" s="13"/>
      <c r="D41" s="34">
        <f>D34</f>
        <v>8.933206666666667</v>
      </c>
      <c r="F41" s="13" t="s">
        <v>57</v>
      </c>
      <c r="G41" s="13"/>
      <c r="H41" s="13"/>
      <c r="I41" s="34">
        <f>I34</f>
        <v>8.933206666666667</v>
      </c>
    </row>
    <row r="42" spans="1:9" x14ac:dyDescent="0.25">
      <c r="A42" s="13" t="s">
        <v>58</v>
      </c>
      <c r="B42" s="13"/>
      <c r="C42" s="13"/>
      <c r="D42" s="21">
        <f>D39+D40+D41</f>
        <v>14404.408666666668</v>
      </c>
      <c r="F42" s="13" t="s">
        <v>58</v>
      </c>
      <c r="G42" s="13"/>
      <c r="H42" s="13"/>
      <c r="I42" s="21">
        <f>I40+I39+I41</f>
        <v>14639.310774166668</v>
      </c>
    </row>
    <row r="43" spans="1:9" x14ac:dyDescent="0.25">
      <c r="A43" s="13" t="s">
        <v>59</v>
      </c>
      <c r="B43" s="13"/>
      <c r="C43" s="13"/>
      <c r="D43" s="21">
        <f>D33</f>
        <v>37.924133333333337</v>
      </c>
      <c r="F43" s="13" t="s">
        <v>59</v>
      </c>
      <c r="G43" s="13"/>
      <c r="H43" s="13"/>
      <c r="I43" s="21">
        <f>I33</f>
        <v>21.640666666666668</v>
      </c>
    </row>
    <row r="44" spans="1:9" x14ac:dyDescent="0.25">
      <c r="A44" s="13" t="s">
        <v>69</v>
      </c>
      <c r="B44" s="13"/>
      <c r="C44" s="13"/>
      <c r="D44" s="21">
        <f>D39*1.5%</f>
        <v>215.754232</v>
      </c>
      <c r="F44" s="13" t="s">
        <v>69</v>
      </c>
      <c r="G44" s="13"/>
      <c r="H44" s="13"/>
      <c r="I44" s="21">
        <f>I39*1.5%</f>
        <v>219.38450355250001</v>
      </c>
    </row>
    <row r="45" spans="1:9" x14ac:dyDescent="0.25">
      <c r="A45" s="13" t="s">
        <v>60</v>
      </c>
      <c r="B45" s="13"/>
      <c r="C45" s="13"/>
      <c r="D45" s="21">
        <f>D42+D43+D44</f>
        <v>14658.087032000001</v>
      </c>
      <c r="F45" s="13" t="s">
        <v>60</v>
      </c>
      <c r="G45" s="13"/>
      <c r="H45" s="13"/>
      <c r="I45" s="21">
        <f>I42+I43+I44</f>
        <v>14880.335944385833</v>
      </c>
    </row>
    <row r="46" spans="1:9" x14ac:dyDescent="0.25">
      <c r="D46" s="39"/>
      <c r="I46" s="39"/>
    </row>
    <row r="47" spans="1:9" x14ac:dyDescent="0.25">
      <c r="A47" s="47" t="s">
        <v>73</v>
      </c>
      <c r="B47" s="47"/>
    </row>
    <row r="48" spans="1:9" x14ac:dyDescent="0.25">
      <c r="A48" s="37" t="s">
        <v>55</v>
      </c>
      <c r="B48" s="38">
        <f>D39*D26</f>
        <v>950459.17180616746</v>
      </c>
      <c r="F48" s="46" t="s">
        <v>72</v>
      </c>
      <c r="G48" s="46"/>
    </row>
    <row r="49" spans="1:7" x14ac:dyDescent="0.25">
      <c r="A49" s="37" t="s">
        <v>58</v>
      </c>
      <c r="B49" s="38">
        <f>D42*D26</f>
        <v>951833.17180616746</v>
      </c>
      <c r="F49" s="37" t="s">
        <v>55</v>
      </c>
      <c r="G49" s="38">
        <f>I39*I26</f>
        <v>966451.55750000011</v>
      </c>
    </row>
    <row r="50" spans="1:7" x14ac:dyDescent="0.25">
      <c r="A50" s="37" t="s">
        <v>60</v>
      </c>
      <c r="B50" s="38">
        <f>D45*D26</f>
        <v>968596.05938325997</v>
      </c>
      <c r="F50" s="37" t="s">
        <v>58</v>
      </c>
      <c r="G50" s="38">
        <f>I42*I26</f>
        <v>967355.33750000002</v>
      </c>
    </row>
    <row r="51" spans="1:7" x14ac:dyDescent="0.25">
      <c r="F51" s="37" t="s">
        <v>60</v>
      </c>
      <c r="G51" s="38">
        <f>I45*I26</f>
        <v>983282.11086249992</v>
      </c>
    </row>
  </sheetData>
  <mergeCells count="11">
    <mergeCell ref="K2:N2"/>
    <mergeCell ref="M3:N3"/>
    <mergeCell ref="M4:N4"/>
    <mergeCell ref="M5:N5"/>
    <mergeCell ref="M6:N6"/>
    <mergeCell ref="M7:N7"/>
    <mergeCell ref="M8:N8"/>
    <mergeCell ref="A22:D22"/>
    <mergeCell ref="F22:I22"/>
    <mergeCell ref="F48:G48"/>
    <mergeCell ref="A47:B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5C4E-E3D1-4061-826E-97370E7C075A}">
  <sheetPr>
    <tabColor theme="5"/>
  </sheetPr>
  <dimension ref="A2:K52"/>
  <sheetViews>
    <sheetView topLeftCell="A47" workbookViewId="0">
      <selection activeCell="F9" sqref="F9"/>
    </sheetView>
  </sheetViews>
  <sheetFormatPr baseColWidth="10" defaultRowHeight="15" x14ac:dyDescent="0.25"/>
  <cols>
    <col min="1" max="1" width="21.85546875" customWidth="1"/>
    <col min="2" max="2" width="29.5703125" customWidth="1"/>
    <col min="3" max="3" width="28.5703125" customWidth="1"/>
    <col min="4" max="4" width="21.42578125" customWidth="1"/>
    <col min="6" max="6" width="33.140625" customWidth="1"/>
    <col min="7" max="7" width="17.140625" customWidth="1"/>
    <col min="8" max="8" width="17.5703125" customWidth="1"/>
    <col min="9" max="9" width="21" customWidth="1"/>
    <col min="13" max="13" width="12.42578125" bestFit="1" customWidth="1"/>
    <col min="14" max="14" width="15.85546875" bestFit="1" customWidth="1"/>
  </cols>
  <sheetData>
    <row r="2" spans="1:11" ht="30" x14ac:dyDescent="0.25">
      <c r="A2" s="29" t="s">
        <v>63</v>
      </c>
      <c r="B2" s="10" t="s">
        <v>2</v>
      </c>
      <c r="C2" s="11" t="s">
        <v>21</v>
      </c>
      <c r="D2" s="11" t="s">
        <v>22</v>
      </c>
      <c r="H2" s="63" t="s">
        <v>80</v>
      </c>
      <c r="I2" s="63"/>
      <c r="J2" s="63"/>
      <c r="K2" s="63"/>
    </row>
    <row r="3" spans="1:11" x14ac:dyDescent="0.25">
      <c r="B3" s="4" t="s">
        <v>23</v>
      </c>
      <c r="C3" s="5">
        <f>H4</f>
        <v>10636</v>
      </c>
      <c r="D3" s="6">
        <f>C3/F4</f>
        <v>160.95813333333334</v>
      </c>
      <c r="E3" s="18" t="s">
        <v>31</v>
      </c>
      <c r="F3" s="18">
        <v>30</v>
      </c>
      <c r="H3" s="1" t="s">
        <v>0</v>
      </c>
      <c r="I3" s="1" t="s">
        <v>1</v>
      </c>
      <c r="J3" s="64" t="s">
        <v>2</v>
      </c>
      <c r="K3" s="64"/>
    </row>
    <row r="4" spans="1:11" x14ac:dyDescent="0.25">
      <c r="B4" s="4" t="s">
        <v>24</v>
      </c>
      <c r="C4" s="7">
        <f>H5</f>
        <v>4500</v>
      </c>
      <c r="D4" s="6">
        <f>C4/F4</f>
        <v>68.100000000000009</v>
      </c>
      <c r="E4" s="18" t="s">
        <v>32</v>
      </c>
      <c r="F4" s="19">
        <f>F3/F5</f>
        <v>66.079295154185019</v>
      </c>
      <c r="H4" s="65">
        <f>I4/20</f>
        <v>10636</v>
      </c>
      <c r="I4" s="66">
        <f>Indía!K4</f>
        <v>212720</v>
      </c>
      <c r="J4" s="67" t="s">
        <v>3</v>
      </c>
      <c r="K4" s="67"/>
    </row>
    <row r="5" spans="1:11" x14ac:dyDescent="0.25">
      <c r="B5" s="4" t="s">
        <v>25</v>
      </c>
      <c r="C5" s="7">
        <f>H7</f>
        <v>1315.5575000000001</v>
      </c>
      <c r="D5" s="6">
        <f>C5/F4</f>
        <v>19.90877016666667</v>
      </c>
      <c r="E5" s="18" t="s">
        <v>33</v>
      </c>
      <c r="F5" s="18">
        <v>0.45400000000000001</v>
      </c>
      <c r="H5" s="65">
        <f t="shared" ref="H5:H8" si="0">I5/20</f>
        <v>4500</v>
      </c>
      <c r="I5" s="66">
        <f>Indía!K5</f>
        <v>90000</v>
      </c>
      <c r="J5" s="67" t="s">
        <v>4</v>
      </c>
      <c r="K5" s="67"/>
    </row>
    <row r="6" spans="1:11" ht="24.75" customHeight="1" x14ac:dyDescent="0.25">
      <c r="B6" s="8" t="s">
        <v>26</v>
      </c>
      <c r="C6" s="9">
        <v>590.29999999999995</v>
      </c>
      <c r="D6" s="6">
        <f>C6/F4</f>
        <v>8.933206666666667</v>
      </c>
      <c r="H6" s="65">
        <f t="shared" si="0"/>
        <v>15136</v>
      </c>
      <c r="I6" s="66">
        <f>Indía!K6</f>
        <v>302720</v>
      </c>
      <c r="J6" s="68" t="s">
        <v>5</v>
      </c>
      <c r="K6" s="68"/>
    </row>
    <row r="7" spans="1:11" x14ac:dyDescent="0.25">
      <c r="B7" s="8" t="s">
        <v>27</v>
      </c>
      <c r="C7" s="9">
        <v>126.5</v>
      </c>
      <c r="D7" s="6">
        <f>C7/F4</f>
        <v>1.9143666666666668</v>
      </c>
      <c r="H7" s="65">
        <f t="shared" si="0"/>
        <v>1315.5575000000001</v>
      </c>
      <c r="I7" s="66">
        <f>Indía!K7</f>
        <v>26311.15</v>
      </c>
      <c r="J7" s="67" t="s">
        <v>6</v>
      </c>
      <c r="K7" s="67"/>
    </row>
    <row r="8" spans="1:11" ht="31.5" customHeight="1" x14ac:dyDescent="0.25">
      <c r="B8" s="8" t="s">
        <v>28</v>
      </c>
      <c r="C8" s="7" t="s">
        <v>29</v>
      </c>
      <c r="D8" s="6"/>
      <c r="H8" s="65">
        <f t="shared" si="0"/>
        <v>16451.557500000003</v>
      </c>
      <c r="I8" s="66">
        <f>Indía!K8</f>
        <v>329031.15000000002</v>
      </c>
      <c r="J8" s="69" t="s">
        <v>7</v>
      </c>
      <c r="K8" s="69"/>
    </row>
    <row r="9" spans="1:11" x14ac:dyDescent="0.25">
      <c r="B9" s="8" t="s">
        <v>30</v>
      </c>
      <c r="C9" s="7">
        <v>950000</v>
      </c>
      <c r="D9" s="6">
        <f>C9/F4</f>
        <v>14376.666666666668</v>
      </c>
    </row>
    <row r="14" spans="1:11" x14ac:dyDescent="0.25">
      <c r="A14" s="23"/>
      <c r="B14" s="24" t="s">
        <v>39</v>
      </c>
      <c r="C14" s="23"/>
    </row>
    <row r="15" spans="1:11" x14ac:dyDescent="0.25">
      <c r="A15" s="25"/>
      <c r="B15" s="26" t="s">
        <v>34</v>
      </c>
      <c r="C15" s="25"/>
    </row>
    <row r="16" spans="1:11" x14ac:dyDescent="0.25">
      <c r="A16" s="13" t="s">
        <v>36</v>
      </c>
      <c r="B16" s="13">
        <v>783.7</v>
      </c>
      <c r="C16" s="21">
        <f>B16/F4</f>
        <v>11.859993333333335</v>
      </c>
    </row>
    <row r="17" spans="1:9" x14ac:dyDescent="0.25">
      <c r="A17" s="13" t="s">
        <v>37</v>
      </c>
      <c r="B17" s="20">
        <v>1323.18</v>
      </c>
      <c r="C17" s="21">
        <f>B17/F4</f>
        <v>20.024124</v>
      </c>
    </row>
    <row r="18" spans="1:9" x14ac:dyDescent="0.25">
      <c r="A18" s="25"/>
      <c r="B18" s="27" t="s">
        <v>35</v>
      </c>
      <c r="C18" s="25"/>
    </row>
    <row r="19" spans="1:9" x14ac:dyDescent="0.25">
      <c r="A19" s="13" t="s">
        <v>38</v>
      </c>
      <c r="B19" s="13">
        <v>313.48</v>
      </c>
      <c r="C19" s="21">
        <f>B19/F4</f>
        <v>4.7439973333333336</v>
      </c>
    </row>
    <row r="20" spans="1:9" x14ac:dyDescent="0.25">
      <c r="A20" s="13" t="s">
        <v>71</v>
      </c>
      <c r="B20" s="20">
        <v>1243.79</v>
      </c>
      <c r="C20" s="21">
        <f>B20/F4</f>
        <v>18.822688666666668</v>
      </c>
    </row>
    <row r="21" spans="1:9" x14ac:dyDescent="0.25">
      <c r="A21" s="13"/>
      <c r="B21" s="13"/>
      <c r="C21" s="13"/>
    </row>
    <row r="24" spans="1:9" ht="15.75" x14ac:dyDescent="0.25">
      <c r="A24" s="22" t="s">
        <v>34</v>
      </c>
      <c r="B24" s="22"/>
      <c r="C24" s="22"/>
      <c r="D24" s="22"/>
      <c r="F24" s="45" t="s">
        <v>70</v>
      </c>
      <c r="G24" s="45"/>
      <c r="H24" s="45"/>
      <c r="I24" s="45"/>
    </row>
    <row r="25" spans="1:9" ht="15.75" x14ac:dyDescent="0.25">
      <c r="A25" s="22"/>
      <c r="B25" s="32" t="s">
        <v>65</v>
      </c>
      <c r="C25" s="32" t="s">
        <v>66</v>
      </c>
      <c r="D25" s="32" t="s">
        <v>67</v>
      </c>
      <c r="F25" s="22"/>
      <c r="G25" s="32" t="s">
        <v>65</v>
      </c>
      <c r="H25" s="32" t="s">
        <v>66</v>
      </c>
      <c r="I25" s="32" t="s">
        <v>67</v>
      </c>
    </row>
    <row r="26" spans="1:9" x14ac:dyDescent="0.25">
      <c r="A26" s="13" t="s">
        <v>40</v>
      </c>
      <c r="B26" s="31">
        <v>26616</v>
      </c>
      <c r="C26" s="31">
        <v>26616</v>
      </c>
      <c r="D26" s="13"/>
      <c r="F26" s="13" t="s">
        <v>40</v>
      </c>
      <c r="G26" s="31">
        <v>26616</v>
      </c>
      <c r="H26" s="31">
        <v>26616</v>
      </c>
      <c r="I26" s="13"/>
    </row>
    <row r="27" spans="1:9" ht="30" x14ac:dyDescent="0.25">
      <c r="A27" s="30" t="s">
        <v>41</v>
      </c>
      <c r="B27" s="13"/>
      <c r="C27" s="13">
        <v>38.299999999999997</v>
      </c>
      <c r="D27" s="13"/>
      <c r="F27" s="30" t="s">
        <v>41</v>
      </c>
      <c r="G27" s="13"/>
      <c r="H27" s="13">
        <v>38.299999999999997</v>
      </c>
      <c r="I27" s="13"/>
    </row>
    <row r="28" spans="1:9" x14ac:dyDescent="0.25">
      <c r="A28" s="13" t="s">
        <v>42</v>
      </c>
      <c r="B28" s="13"/>
      <c r="C28" s="13"/>
      <c r="D28" s="33">
        <f>F4</f>
        <v>66.079295154185019</v>
      </c>
      <c r="F28" s="13" t="s">
        <v>42</v>
      </c>
      <c r="G28" s="13"/>
      <c r="H28" s="13"/>
      <c r="I28" s="33">
        <f>F4</f>
        <v>66.079295154185019</v>
      </c>
    </row>
    <row r="29" spans="1:9" x14ac:dyDescent="0.25">
      <c r="A29" s="13" t="s">
        <v>43</v>
      </c>
      <c r="B29" s="31">
        <v>28616</v>
      </c>
      <c r="C29" s="13"/>
      <c r="D29" s="34"/>
      <c r="F29" s="13" t="s">
        <v>43</v>
      </c>
      <c r="G29" s="31">
        <v>28616</v>
      </c>
      <c r="H29" s="13"/>
      <c r="I29" s="34"/>
    </row>
    <row r="30" spans="1:9" x14ac:dyDescent="0.25">
      <c r="A30" s="13" t="s">
        <v>44</v>
      </c>
      <c r="B30" s="13" t="s">
        <v>68</v>
      </c>
      <c r="C30" s="13"/>
      <c r="D30" s="35"/>
      <c r="F30" s="13" t="s">
        <v>44</v>
      </c>
      <c r="G30" s="13" t="s">
        <v>68</v>
      </c>
      <c r="H30" s="13"/>
      <c r="I30" s="35"/>
    </row>
    <row r="31" spans="1:9" x14ac:dyDescent="0.25">
      <c r="A31" s="13" t="s">
        <v>45</v>
      </c>
      <c r="B31" s="13"/>
      <c r="C31" s="13"/>
      <c r="D31" s="34">
        <f>D3</f>
        <v>160.95813333333334</v>
      </c>
      <c r="F31" s="13" t="s">
        <v>45</v>
      </c>
      <c r="G31" s="13"/>
      <c r="H31" s="13"/>
      <c r="I31" s="34">
        <f>D3</f>
        <v>160.95813333333334</v>
      </c>
    </row>
    <row r="32" spans="1:9" x14ac:dyDescent="0.25">
      <c r="A32" s="13" t="s">
        <v>46</v>
      </c>
      <c r="B32" s="13"/>
      <c r="C32" s="13"/>
      <c r="D32" s="34">
        <f>D4+D5</f>
        <v>88.008770166666679</v>
      </c>
      <c r="F32" s="13" t="s">
        <v>46</v>
      </c>
      <c r="G32" s="13"/>
      <c r="H32" s="13"/>
      <c r="I32" s="34">
        <f>D4+D5</f>
        <v>88.008770166666679</v>
      </c>
    </row>
    <row r="33" spans="1:9" x14ac:dyDescent="0.25">
      <c r="A33" s="13" t="s">
        <v>47</v>
      </c>
      <c r="B33" s="13"/>
      <c r="C33" s="13"/>
      <c r="D33" s="34">
        <f>D31+D32</f>
        <v>248.9669035</v>
      </c>
      <c r="F33" s="13" t="s">
        <v>47</v>
      </c>
      <c r="G33" s="13"/>
      <c r="H33" s="13"/>
      <c r="I33" s="34">
        <f>I31+I32</f>
        <v>248.9669035</v>
      </c>
    </row>
    <row r="34" spans="1:9" x14ac:dyDescent="0.25">
      <c r="A34" s="13" t="s">
        <v>48</v>
      </c>
      <c r="B34" s="13"/>
      <c r="C34" s="13"/>
      <c r="D34" s="21">
        <f>C16</f>
        <v>11.859993333333335</v>
      </c>
      <c r="F34" s="13" t="s">
        <v>48</v>
      </c>
      <c r="G34" s="13"/>
      <c r="H34" s="13"/>
      <c r="I34" s="21">
        <f>C19</f>
        <v>4.7439973333333336</v>
      </c>
    </row>
    <row r="35" spans="1:9" x14ac:dyDescent="0.25">
      <c r="A35" s="13" t="s">
        <v>49</v>
      </c>
      <c r="B35" s="13"/>
      <c r="C35" s="13"/>
      <c r="D35" s="21">
        <f>C17</f>
        <v>20.024124</v>
      </c>
      <c r="F35" s="13" t="s">
        <v>49</v>
      </c>
      <c r="G35" s="13"/>
      <c r="H35" s="13"/>
      <c r="I35" s="21">
        <f>C20</f>
        <v>18.822688666666668</v>
      </c>
    </row>
    <row r="36" spans="1:9" x14ac:dyDescent="0.25">
      <c r="A36" s="13" t="s">
        <v>50</v>
      </c>
      <c r="B36" s="13"/>
      <c r="C36" s="13"/>
      <c r="D36" s="34">
        <f>D6</f>
        <v>8.933206666666667</v>
      </c>
      <c r="F36" s="13" t="s">
        <v>50</v>
      </c>
      <c r="G36" s="13"/>
      <c r="H36" s="13"/>
      <c r="I36" s="34">
        <f>D6</f>
        <v>8.933206666666667</v>
      </c>
    </row>
    <row r="37" spans="1:9" x14ac:dyDescent="0.25">
      <c r="A37" s="13" t="s">
        <v>51</v>
      </c>
      <c r="B37" s="13"/>
      <c r="C37" s="13"/>
      <c r="D37" s="34">
        <f>D32</f>
        <v>88.008770166666679</v>
      </c>
      <c r="F37" s="13" t="s">
        <v>51</v>
      </c>
      <c r="G37" s="13"/>
      <c r="H37" s="13"/>
      <c r="I37" s="34">
        <f>I31</f>
        <v>160.95813333333334</v>
      </c>
    </row>
    <row r="38" spans="1:9" x14ac:dyDescent="0.25">
      <c r="A38" s="13" t="s">
        <v>52</v>
      </c>
      <c r="B38" s="13"/>
      <c r="C38" s="13"/>
      <c r="D38" s="34">
        <f>D32</f>
        <v>88.008770166666679</v>
      </c>
      <c r="F38" s="13" t="s">
        <v>52</v>
      </c>
      <c r="G38" s="13"/>
      <c r="H38" s="13"/>
      <c r="I38" s="34">
        <f>I32</f>
        <v>88.008770166666679</v>
      </c>
    </row>
    <row r="39" spans="1:9" x14ac:dyDescent="0.25">
      <c r="A39" s="13" t="s">
        <v>53</v>
      </c>
      <c r="B39" s="13"/>
      <c r="C39" s="13"/>
      <c r="D39" s="34">
        <f>D33</f>
        <v>248.9669035</v>
      </c>
      <c r="F39" s="13" t="s">
        <v>53</v>
      </c>
      <c r="G39" s="13"/>
      <c r="H39" s="13"/>
      <c r="I39" s="34">
        <f>I33</f>
        <v>248.9669035</v>
      </c>
    </row>
    <row r="40" spans="1:9" x14ac:dyDescent="0.25">
      <c r="A40" s="13" t="s">
        <v>54</v>
      </c>
      <c r="B40" s="13"/>
      <c r="C40" s="13"/>
      <c r="D40" s="34">
        <f>D9</f>
        <v>14376.666666666668</v>
      </c>
      <c r="F40" s="13" t="s">
        <v>54</v>
      </c>
      <c r="G40" s="13"/>
      <c r="H40" s="13"/>
      <c r="I40" s="34">
        <f>D9</f>
        <v>14376.666666666668</v>
      </c>
    </row>
    <row r="41" spans="1:9" x14ac:dyDescent="0.25">
      <c r="A41" s="13" t="s">
        <v>55</v>
      </c>
      <c r="B41" s="13"/>
      <c r="C41" s="13"/>
      <c r="D41" s="34">
        <f>D39+D40</f>
        <v>14625.633570166669</v>
      </c>
      <c r="F41" s="13" t="s">
        <v>55</v>
      </c>
      <c r="G41" s="13"/>
      <c r="H41" s="13"/>
      <c r="I41" s="34">
        <f>I39+I40</f>
        <v>14625.633570166669</v>
      </c>
    </row>
    <row r="42" spans="1:9" x14ac:dyDescent="0.25">
      <c r="A42" s="13" t="s">
        <v>56</v>
      </c>
      <c r="B42" s="13"/>
      <c r="C42" s="13"/>
      <c r="D42" s="21">
        <f>D34</f>
        <v>11.859993333333335</v>
      </c>
      <c r="F42" s="13" t="s">
        <v>56</v>
      </c>
      <c r="G42" s="13"/>
      <c r="H42" s="13"/>
      <c r="I42" s="21">
        <f>I34</f>
        <v>4.7439973333333336</v>
      </c>
    </row>
    <row r="43" spans="1:9" x14ac:dyDescent="0.25">
      <c r="A43" s="13" t="s">
        <v>57</v>
      </c>
      <c r="B43" s="13"/>
      <c r="C43" s="13"/>
      <c r="D43" s="34">
        <f>D36</f>
        <v>8.933206666666667</v>
      </c>
      <c r="F43" s="13" t="s">
        <v>57</v>
      </c>
      <c r="G43" s="13"/>
      <c r="H43" s="13"/>
      <c r="I43" s="34">
        <f>I36</f>
        <v>8.933206666666667</v>
      </c>
    </row>
    <row r="44" spans="1:9" x14ac:dyDescent="0.25">
      <c r="A44" s="13" t="s">
        <v>58</v>
      </c>
      <c r="B44" s="13"/>
      <c r="C44" s="13"/>
      <c r="D44" s="21">
        <f>D42+D41+D43</f>
        <v>14646.426770166669</v>
      </c>
      <c r="F44" s="13" t="s">
        <v>58</v>
      </c>
      <c r="G44" s="13"/>
      <c r="H44" s="13"/>
      <c r="I44" s="21">
        <f>I42+I41+I43</f>
        <v>14639.310774166668</v>
      </c>
    </row>
    <row r="45" spans="1:9" x14ac:dyDescent="0.25">
      <c r="A45" s="13" t="s">
        <v>59</v>
      </c>
      <c r="B45" s="13"/>
      <c r="C45" s="13"/>
      <c r="D45" s="21">
        <f>D35</f>
        <v>20.024124</v>
      </c>
      <c r="F45" s="13" t="s">
        <v>59</v>
      </c>
      <c r="G45" s="13"/>
      <c r="H45" s="13"/>
      <c r="I45" s="21">
        <f>I35</f>
        <v>18.822688666666668</v>
      </c>
    </row>
    <row r="46" spans="1:9" x14ac:dyDescent="0.25">
      <c r="A46" s="13" t="s">
        <v>69</v>
      </c>
      <c r="B46" s="13"/>
      <c r="C46" s="13"/>
      <c r="D46" s="21">
        <f>D41*1.5%</f>
        <v>219.38450355250001</v>
      </c>
      <c r="F46" s="13" t="s">
        <v>69</v>
      </c>
      <c r="G46" s="13"/>
      <c r="H46" s="13"/>
      <c r="I46" s="21">
        <f>I41*1.5%</f>
        <v>219.38450355250001</v>
      </c>
    </row>
    <row r="47" spans="1:9" x14ac:dyDescent="0.25">
      <c r="A47" s="13" t="s">
        <v>60</v>
      </c>
      <c r="B47" s="13"/>
      <c r="C47" s="13"/>
      <c r="D47" s="21">
        <f>D44+D45+D46</f>
        <v>14885.835397719167</v>
      </c>
      <c r="F47" s="13" t="s">
        <v>60</v>
      </c>
      <c r="G47" s="13"/>
      <c r="H47" s="13"/>
      <c r="I47" s="21">
        <f>I44+I45+I46</f>
        <v>14877.517966385834</v>
      </c>
    </row>
    <row r="48" spans="1:9" x14ac:dyDescent="0.25">
      <c r="D48" s="39"/>
      <c r="I48" s="39"/>
    </row>
    <row r="49" spans="1:7" x14ac:dyDescent="0.25">
      <c r="A49" s="70" t="s">
        <v>75</v>
      </c>
      <c r="B49" s="71"/>
      <c r="F49" s="47" t="s">
        <v>74</v>
      </c>
      <c r="G49" s="47"/>
    </row>
    <row r="50" spans="1:7" x14ac:dyDescent="0.25">
      <c r="A50" s="25" t="s">
        <v>55</v>
      </c>
      <c r="B50" s="36">
        <f>D41*D28</f>
        <v>966451.55750000011</v>
      </c>
      <c r="F50" s="25" t="s">
        <v>55</v>
      </c>
      <c r="G50" s="36">
        <f>I41*I28</f>
        <v>966451.55750000011</v>
      </c>
    </row>
    <row r="51" spans="1:7" x14ac:dyDescent="0.25">
      <c r="A51" s="25" t="s">
        <v>58</v>
      </c>
      <c r="B51" s="36">
        <f>D44*D28</f>
        <v>967825.55750000011</v>
      </c>
      <c r="F51" s="25" t="s">
        <v>58</v>
      </c>
      <c r="G51" s="36">
        <f>I44*I28</f>
        <v>967355.33750000002</v>
      </c>
    </row>
    <row r="52" spans="1:7" x14ac:dyDescent="0.25">
      <c r="A52" s="25" t="s">
        <v>60</v>
      </c>
      <c r="B52" s="36">
        <f>D47*D28</f>
        <v>983645.51086249994</v>
      </c>
      <c r="F52" s="25" t="s">
        <v>60</v>
      </c>
      <c r="G52" s="36">
        <f>I47*I28</f>
        <v>983095.90086250007</v>
      </c>
    </row>
  </sheetData>
  <mergeCells count="9">
    <mergeCell ref="J7:K7"/>
    <mergeCell ref="J8:K8"/>
    <mergeCell ref="H2:K2"/>
    <mergeCell ref="J3:K3"/>
    <mergeCell ref="J4:K4"/>
    <mergeCell ref="J5:K5"/>
    <mergeCell ref="J6:K6"/>
    <mergeCell ref="F24:I24"/>
    <mergeCell ref="F49:G4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58BC5-8316-4F7A-8BB7-513CA050A1C2}">
  <sheetPr>
    <tabColor theme="6" tint="0.79998168889431442"/>
  </sheetPr>
  <dimension ref="A2:M50"/>
  <sheetViews>
    <sheetView topLeftCell="A7" workbookViewId="0">
      <selection activeCell="C17" sqref="C17"/>
    </sheetView>
  </sheetViews>
  <sheetFormatPr baseColWidth="10" defaultRowHeight="15" x14ac:dyDescent="0.25"/>
  <cols>
    <col min="1" max="1" width="27.140625" customWidth="1"/>
    <col min="2" max="2" width="17.28515625" customWidth="1"/>
    <col min="3" max="3" width="20" customWidth="1"/>
    <col min="4" max="4" width="15.85546875" customWidth="1"/>
    <col min="5" max="5" width="12.5703125" customWidth="1"/>
    <col min="6" max="6" width="28.140625" customWidth="1"/>
    <col min="7" max="7" width="16.85546875" customWidth="1"/>
    <col min="8" max="8" width="15.28515625" customWidth="1"/>
    <col min="9" max="9" width="16.140625" customWidth="1"/>
    <col min="10" max="10" width="12.42578125" bestFit="1" customWidth="1"/>
    <col min="11" max="11" width="15.85546875" bestFit="1" customWidth="1"/>
  </cols>
  <sheetData>
    <row r="2" spans="1:13" x14ac:dyDescent="0.25">
      <c r="A2" t="s">
        <v>64</v>
      </c>
      <c r="J2" s="56" t="s">
        <v>80</v>
      </c>
      <c r="K2" s="57"/>
      <c r="L2" s="57"/>
      <c r="M2" s="57"/>
    </row>
    <row r="3" spans="1:13" x14ac:dyDescent="0.25">
      <c r="J3" s="1" t="s">
        <v>0</v>
      </c>
      <c r="K3" s="1" t="s">
        <v>1</v>
      </c>
      <c r="L3" s="50" t="s">
        <v>2</v>
      </c>
      <c r="M3" s="51"/>
    </row>
    <row r="4" spans="1:13" ht="15.75" x14ac:dyDescent="0.25">
      <c r="A4" s="10" t="s">
        <v>2</v>
      </c>
      <c r="B4" s="11" t="s">
        <v>21</v>
      </c>
      <c r="C4" s="11" t="s">
        <v>22</v>
      </c>
      <c r="D4" s="18" t="s">
        <v>31</v>
      </c>
      <c r="E4" s="18">
        <v>30</v>
      </c>
      <c r="J4" s="17">
        <f t="shared" ref="J4:J8" si="0">K4/20</f>
        <v>10636</v>
      </c>
      <c r="K4" s="12">
        <f>'Datos de empresa'!D9</f>
        <v>212720</v>
      </c>
      <c r="L4" s="58" t="s">
        <v>3</v>
      </c>
      <c r="M4" s="58"/>
    </row>
    <row r="5" spans="1:13" ht="15.75" x14ac:dyDescent="0.25">
      <c r="A5" s="4" t="s">
        <v>23</v>
      </c>
      <c r="B5" s="5">
        <f>J4</f>
        <v>10636</v>
      </c>
      <c r="C5" s="6">
        <f>B5/E5</f>
        <v>160.95813333333334</v>
      </c>
      <c r="D5" s="18" t="s">
        <v>32</v>
      </c>
      <c r="E5" s="19">
        <f>E4/E6</f>
        <v>66.079295154185019</v>
      </c>
      <c r="J5" s="17">
        <f t="shared" si="0"/>
        <v>4500</v>
      </c>
      <c r="K5" s="12">
        <f>'Datos de empresa'!D10</f>
        <v>90000</v>
      </c>
      <c r="L5" s="59" t="s">
        <v>4</v>
      </c>
      <c r="M5" s="59"/>
    </row>
    <row r="6" spans="1:13" ht="32.25" customHeight="1" x14ac:dyDescent="0.25">
      <c r="A6" s="4" t="s">
        <v>24</v>
      </c>
      <c r="B6" s="7">
        <f>J5</f>
        <v>4500</v>
      </c>
      <c r="C6" s="6">
        <f>B6/E5</f>
        <v>68.100000000000009</v>
      </c>
      <c r="D6" s="18" t="s">
        <v>33</v>
      </c>
      <c r="E6" s="18">
        <v>0.45400000000000001</v>
      </c>
      <c r="J6" s="17">
        <f t="shared" si="0"/>
        <v>15136</v>
      </c>
      <c r="K6" s="12">
        <f>'Datos de empresa'!D11</f>
        <v>302720</v>
      </c>
      <c r="L6" s="53" t="s">
        <v>5</v>
      </c>
      <c r="M6" s="53"/>
    </row>
    <row r="7" spans="1:13" ht="15.75" x14ac:dyDescent="0.25">
      <c r="A7" s="4" t="s">
        <v>25</v>
      </c>
      <c r="B7" s="7">
        <f>J8</f>
        <v>16451.557500000003</v>
      </c>
      <c r="C7" s="6">
        <f>B7/E5</f>
        <v>248.96690350000006</v>
      </c>
      <c r="J7" s="17">
        <f t="shared" si="0"/>
        <v>1315.5575000000001</v>
      </c>
      <c r="K7" s="12">
        <f>'Datos de empresa'!D12</f>
        <v>26311.15</v>
      </c>
      <c r="L7" s="59" t="s">
        <v>6</v>
      </c>
      <c r="M7" s="59"/>
    </row>
    <row r="8" spans="1:13" ht="27" customHeight="1" x14ac:dyDescent="0.25">
      <c r="A8" s="8" t="s">
        <v>26</v>
      </c>
      <c r="B8" s="9">
        <v>590.29999999999995</v>
      </c>
      <c r="C8" s="6">
        <f>B8/E5</f>
        <v>8.933206666666667</v>
      </c>
      <c r="J8" s="17">
        <f t="shared" si="0"/>
        <v>16451.557500000003</v>
      </c>
      <c r="K8" s="12">
        <f>'Datos de empresa'!D13</f>
        <v>329031.15000000002</v>
      </c>
      <c r="L8" s="54" t="s">
        <v>7</v>
      </c>
      <c r="M8" s="55"/>
    </row>
    <row r="9" spans="1:13" x14ac:dyDescent="0.25">
      <c r="A9" s="8" t="s">
        <v>27</v>
      </c>
      <c r="B9" s="9">
        <v>126.5</v>
      </c>
      <c r="C9" s="6">
        <f>B9/E5</f>
        <v>1.9143666666666668</v>
      </c>
    </row>
    <row r="10" spans="1:13" x14ac:dyDescent="0.25">
      <c r="A10" s="8" t="s">
        <v>28</v>
      </c>
      <c r="B10" s="7" t="s">
        <v>29</v>
      </c>
      <c r="C10" s="6"/>
    </row>
    <row r="11" spans="1:13" x14ac:dyDescent="0.25">
      <c r="A11" s="8" t="s">
        <v>30</v>
      </c>
      <c r="B11" s="7">
        <v>950000</v>
      </c>
      <c r="C11" s="6">
        <f>B11/E5</f>
        <v>14376.666666666668</v>
      </c>
    </row>
    <row r="13" spans="1:13" x14ac:dyDescent="0.25">
      <c r="A13" s="23"/>
      <c r="B13" s="24" t="s">
        <v>39</v>
      </c>
      <c r="C13" s="23"/>
    </row>
    <row r="14" spans="1:13" x14ac:dyDescent="0.25">
      <c r="A14" s="25"/>
      <c r="B14" s="26" t="s">
        <v>34</v>
      </c>
      <c r="C14" s="25"/>
    </row>
    <row r="15" spans="1:13" x14ac:dyDescent="0.25">
      <c r="A15" s="13" t="s">
        <v>36</v>
      </c>
      <c r="B15" s="13">
        <v>783.7</v>
      </c>
      <c r="C15" s="21">
        <f>B15/E5</f>
        <v>11.859993333333335</v>
      </c>
    </row>
    <row r="16" spans="1:13" x14ac:dyDescent="0.25">
      <c r="A16" s="13" t="s">
        <v>37</v>
      </c>
      <c r="B16" s="20">
        <v>900</v>
      </c>
      <c r="C16" s="21">
        <f>B16/E5</f>
        <v>13.620000000000001</v>
      </c>
    </row>
    <row r="17" spans="1:9" x14ac:dyDescent="0.25">
      <c r="A17" s="25"/>
      <c r="B17" s="27" t="s">
        <v>35</v>
      </c>
      <c r="C17" s="25"/>
    </row>
    <row r="18" spans="1:9" x14ac:dyDescent="0.25">
      <c r="A18" s="13" t="s">
        <v>38</v>
      </c>
      <c r="B18" s="13">
        <v>313.48</v>
      </c>
      <c r="C18" s="21">
        <f>B18/E5</f>
        <v>4.7439973333333336</v>
      </c>
    </row>
    <row r="19" spans="1:9" x14ac:dyDescent="0.25">
      <c r="A19" s="13" t="s">
        <v>71</v>
      </c>
      <c r="B19" s="20">
        <v>680.32</v>
      </c>
      <c r="C19" s="21">
        <f>B19/E5</f>
        <v>10.295509333333335</v>
      </c>
    </row>
    <row r="20" spans="1:9" x14ac:dyDescent="0.25">
      <c r="A20" s="13"/>
      <c r="B20" s="13"/>
      <c r="C20" s="13"/>
    </row>
    <row r="22" spans="1:9" ht="15.75" x14ac:dyDescent="0.25">
      <c r="A22" s="45" t="s">
        <v>34</v>
      </c>
      <c r="B22" s="45"/>
      <c r="C22" s="45"/>
      <c r="D22" s="45"/>
      <c r="F22" s="45" t="s">
        <v>70</v>
      </c>
      <c r="G22" s="45"/>
      <c r="H22" s="45"/>
      <c r="I22" s="45"/>
    </row>
    <row r="23" spans="1:9" ht="15.75" x14ac:dyDescent="0.25">
      <c r="A23" s="22"/>
      <c r="B23" s="32" t="s">
        <v>65</v>
      </c>
      <c r="C23" s="32" t="s">
        <v>66</v>
      </c>
      <c r="D23" s="32" t="s">
        <v>67</v>
      </c>
      <c r="F23" s="22"/>
      <c r="G23" s="32" t="s">
        <v>65</v>
      </c>
      <c r="H23" s="32" t="s">
        <v>66</v>
      </c>
      <c r="I23" s="32" t="s">
        <v>67</v>
      </c>
    </row>
    <row r="24" spans="1:9" x14ac:dyDescent="0.25">
      <c r="A24" s="13" t="s">
        <v>40</v>
      </c>
      <c r="B24" s="31">
        <v>26616</v>
      </c>
      <c r="C24" s="31">
        <v>26616</v>
      </c>
      <c r="D24" s="13"/>
      <c r="F24" s="13" t="s">
        <v>40</v>
      </c>
      <c r="G24" s="31">
        <v>26616</v>
      </c>
      <c r="H24" s="31">
        <v>26616</v>
      </c>
      <c r="I24" s="13"/>
    </row>
    <row r="25" spans="1:9" ht="60" x14ac:dyDescent="0.25">
      <c r="A25" s="30" t="s">
        <v>41</v>
      </c>
      <c r="B25" s="13"/>
      <c r="C25" s="13">
        <v>38.299999999999997</v>
      </c>
      <c r="D25" s="13"/>
      <c r="F25" s="30" t="s">
        <v>41</v>
      </c>
      <c r="G25" s="13"/>
      <c r="H25" s="13">
        <v>38.299999999999997</v>
      </c>
      <c r="I25" s="13"/>
    </row>
    <row r="26" spans="1:9" x14ac:dyDescent="0.25">
      <c r="A26" s="13" t="s">
        <v>42</v>
      </c>
      <c r="B26" s="13"/>
      <c r="C26" s="13"/>
      <c r="D26" s="33">
        <f>E5</f>
        <v>66.079295154185019</v>
      </c>
      <c r="F26" s="13" t="s">
        <v>42</v>
      </c>
      <c r="G26" s="13"/>
      <c r="H26" s="13"/>
      <c r="I26" s="33">
        <f>E5</f>
        <v>66.079295154185019</v>
      </c>
    </row>
    <row r="27" spans="1:9" x14ac:dyDescent="0.25">
      <c r="A27" s="13" t="s">
        <v>43</v>
      </c>
      <c r="B27" s="31">
        <v>28616</v>
      </c>
      <c r="C27" s="13"/>
      <c r="D27" s="34"/>
      <c r="F27" s="13" t="s">
        <v>43</v>
      </c>
      <c r="G27" s="31">
        <v>28616</v>
      </c>
      <c r="H27" s="13"/>
      <c r="I27" s="34"/>
    </row>
    <row r="28" spans="1:9" x14ac:dyDescent="0.25">
      <c r="A28" s="13" t="s">
        <v>44</v>
      </c>
      <c r="B28" s="13" t="s">
        <v>68</v>
      </c>
      <c r="C28" s="13"/>
      <c r="D28" s="35"/>
      <c r="F28" s="13" t="s">
        <v>44</v>
      </c>
      <c r="G28" s="13" t="s">
        <v>68</v>
      </c>
      <c r="H28" s="13"/>
      <c r="I28" s="35"/>
    </row>
    <row r="29" spans="1:9" x14ac:dyDescent="0.25">
      <c r="A29" s="13" t="s">
        <v>45</v>
      </c>
      <c r="B29" s="13"/>
      <c r="C29" s="13"/>
      <c r="D29" s="34">
        <f>C5</f>
        <v>160.95813333333334</v>
      </c>
      <c r="F29" s="13" t="s">
        <v>45</v>
      </c>
      <c r="G29" s="13"/>
      <c r="H29" s="13"/>
      <c r="I29" s="34">
        <f>C5</f>
        <v>160.95813333333334</v>
      </c>
    </row>
    <row r="30" spans="1:9" x14ac:dyDescent="0.25">
      <c r="A30" s="13" t="s">
        <v>46</v>
      </c>
      <c r="B30" s="13"/>
      <c r="C30" s="13"/>
      <c r="D30" s="34">
        <f>C6+C7</f>
        <v>317.06690350000008</v>
      </c>
      <c r="F30" s="13" t="s">
        <v>46</v>
      </c>
      <c r="G30" s="13"/>
      <c r="H30" s="13"/>
      <c r="I30" s="34">
        <f>C6+C7</f>
        <v>317.06690350000008</v>
      </c>
    </row>
    <row r="31" spans="1:9" x14ac:dyDescent="0.25">
      <c r="A31" s="13" t="s">
        <v>47</v>
      </c>
      <c r="B31" s="13"/>
      <c r="C31" s="13"/>
      <c r="D31" s="34">
        <f>D29+D30</f>
        <v>478.02503683333339</v>
      </c>
      <c r="F31" s="13" t="s">
        <v>47</v>
      </c>
      <c r="G31" s="13"/>
      <c r="H31" s="13"/>
      <c r="I31" s="34">
        <f>I29+I30</f>
        <v>478.02503683333339</v>
      </c>
    </row>
    <row r="32" spans="1:9" x14ac:dyDescent="0.25">
      <c r="A32" s="13" t="s">
        <v>48</v>
      </c>
      <c r="B32" s="13"/>
      <c r="C32" s="13"/>
      <c r="D32" s="21">
        <f>C15</f>
        <v>11.859993333333335</v>
      </c>
      <c r="F32" s="13" t="s">
        <v>48</v>
      </c>
      <c r="G32" s="13"/>
      <c r="H32" s="13"/>
      <c r="I32" s="21">
        <f>C18</f>
        <v>4.7439973333333336</v>
      </c>
    </row>
    <row r="33" spans="1:9" x14ac:dyDescent="0.25">
      <c r="A33" s="13" t="s">
        <v>49</v>
      </c>
      <c r="B33" s="13"/>
      <c r="C33" s="13"/>
      <c r="D33" s="21">
        <f>C16</f>
        <v>13.620000000000001</v>
      </c>
      <c r="F33" s="13" t="s">
        <v>49</v>
      </c>
      <c r="G33" s="13"/>
      <c r="H33" s="13"/>
      <c r="I33" s="21">
        <f>C19</f>
        <v>10.295509333333335</v>
      </c>
    </row>
    <row r="34" spans="1:9" x14ac:dyDescent="0.25">
      <c r="A34" s="13" t="s">
        <v>50</v>
      </c>
      <c r="B34" s="13"/>
      <c r="C34" s="13"/>
      <c r="D34" s="34">
        <f>C8</f>
        <v>8.933206666666667</v>
      </c>
      <c r="F34" s="13" t="s">
        <v>50</v>
      </c>
      <c r="G34" s="13"/>
      <c r="H34" s="13"/>
      <c r="I34" s="34">
        <f>C8</f>
        <v>8.933206666666667</v>
      </c>
    </row>
    <row r="35" spans="1:9" x14ac:dyDescent="0.25">
      <c r="A35" s="13" t="s">
        <v>51</v>
      </c>
      <c r="B35" s="13"/>
      <c r="C35" s="13"/>
      <c r="D35" s="34">
        <f>D29</f>
        <v>160.95813333333334</v>
      </c>
      <c r="F35" s="13" t="s">
        <v>51</v>
      </c>
      <c r="G35" s="13"/>
      <c r="H35" s="13"/>
      <c r="I35" s="34">
        <f>I29</f>
        <v>160.95813333333334</v>
      </c>
    </row>
    <row r="36" spans="1:9" x14ac:dyDescent="0.25">
      <c r="A36" s="13" t="s">
        <v>52</v>
      </c>
      <c r="B36" s="13"/>
      <c r="C36" s="13"/>
      <c r="D36" s="34">
        <f>D30</f>
        <v>317.06690350000008</v>
      </c>
      <c r="F36" s="13" t="s">
        <v>52</v>
      </c>
      <c r="G36" s="13"/>
      <c r="H36" s="13"/>
      <c r="I36" s="34">
        <f>I30</f>
        <v>317.06690350000008</v>
      </c>
    </row>
    <row r="37" spans="1:9" x14ac:dyDescent="0.25">
      <c r="A37" s="13" t="s">
        <v>53</v>
      </c>
      <c r="B37" s="13"/>
      <c r="C37" s="13"/>
      <c r="D37" s="34">
        <f>D31</f>
        <v>478.02503683333339</v>
      </c>
      <c r="F37" s="13" t="s">
        <v>53</v>
      </c>
      <c r="G37" s="13"/>
      <c r="H37" s="13"/>
      <c r="I37" s="34">
        <f>I31</f>
        <v>478.02503683333339</v>
      </c>
    </row>
    <row r="38" spans="1:9" x14ac:dyDescent="0.25">
      <c r="A38" s="13" t="s">
        <v>54</v>
      </c>
      <c r="B38" s="13"/>
      <c r="C38" s="13"/>
      <c r="D38" s="34">
        <f>C11</f>
        <v>14376.666666666668</v>
      </c>
      <c r="F38" s="13" t="s">
        <v>54</v>
      </c>
      <c r="G38" s="13"/>
      <c r="H38" s="13"/>
      <c r="I38" s="34">
        <f>C11</f>
        <v>14376.666666666668</v>
      </c>
    </row>
    <row r="39" spans="1:9" x14ac:dyDescent="0.25">
      <c r="A39" s="13" t="s">
        <v>55</v>
      </c>
      <c r="B39" s="13"/>
      <c r="C39" s="13"/>
      <c r="D39" s="34">
        <f>D37+D38</f>
        <v>14854.691703500001</v>
      </c>
      <c r="F39" s="13" t="s">
        <v>55</v>
      </c>
      <c r="G39" s="13"/>
      <c r="H39" s="13"/>
      <c r="I39" s="34">
        <f>I37+I38</f>
        <v>14854.691703500001</v>
      </c>
    </row>
    <row r="40" spans="1:9" x14ac:dyDescent="0.25">
      <c r="A40" s="13" t="s">
        <v>56</v>
      </c>
      <c r="B40" s="13"/>
      <c r="C40" s="13"/>
      <c r="D40" s="21">
        <f>D32</f>
        <v>11.859993333333335</v>
      </c>
      <c r="F40" s="13" t="s">
        <v>56</v>
      </c>
      <c r="G40" s="13"/>
      <c r="H40" s="13"/>
      <c r="I40" s="21">
        <f>I32</f>
        <v>4.7439973333333336</v>
      </c>
    </row>
    <row r="41" spans="1:9" x14ac:dyDescent="0.25">
      <c r="A41" s="13" t="s">
        <v>57</v>
      </c>
      <c r="B41" s="13"/>
      <c r="C41" s="13"/>
      <c r="D41" s="34">
        <f>D34</f>
        <v>8.933206666666667</v>
      </c>
      <c r="F41" s="13" t="s">
        <v>57</v>
      </c>
      <c r="G41" s="13"/>
      <c r="H41" s="13"/>
      <c r="I41" s="34">
        <f>I34</f>
        <v>8.933206666666667</v>
      </c>
    </row>
    <row r="42" spans="1:9" x14ac:dyDescent="0.25">
      <c r="A42" s="13" t="s">
        <v>58</v>
      </c>
      <c r="B42" s="13"/>
      <c r="C42" s="13"/>
      <c r="D42" s="21">
        <f>D40+D39+D41</f>
        <v>14875.484903500001</v>
      </c>
      <c r="F42" s="13" t="s">
        <v>58</v>
      </c>
      <c r="G42" s="13"/>
      <c r="H42" s="13"/>
      <c r="I42" s="21">
        <f>I40+I39+I41</f>
        <v>14868.3689075</v>
      </c>
    </row>
    <row r="43" spans="1:9" x14ac:dyDescent="0.25">
      <c r="A43" s="13" t="s">
        <v>59</v>
      </c>
      <c r="B43" s="13"/>
      <c r="C43" s="13"/>
      <c r="D43" s="21">
        <f>D33</f>
        <v>13.620000000000001</v>
      </c>
      <c r="F43" s="13" t="s">
        <v>59</v>
      </c>
      <c r="G43" s="13"/>
      <c r="H43" s="13"/>
      <c r="I43" s="21">
        <f>I33</f>
        <v>10.295509333333335</v>
      </c>
    </row>
    <row r="44" spans="1:9" x14ac:dyDescent="0.25">
      <c r="A44" s="13" t="s">
        <v>69</v>
      </c>
      <c r="B44" s="13"/>
      <c r="C44" s="13"/>
      <c r="D44" s="21">
        <f>D39*1.5%</f>
        <v>222.8203755525</v>
      </c>
      <c r="F44" s="13" t="s">
        <v>69</v>
      </c>
      <c r="G44" s="13"/>
      <c r="H44" s="13"/>
      <c r="I44" s="21">
        <f>I39*1.5%</f>
        <v>222.8203755525</v>
      </c>
    </row>
    <row r="45" spans="1:9" x14ac:dyDescent="0.25">
      <c r="A45" s="13" t="s">
        <v>60</v>
      </c>
      <c r="B45" s="13"/>
      <c r="C45" s="13"/>
      <c r="D45" s="21">
        <f>D42+D43+D44</f>
        <v>15111.925279052501</v>
      </c>
      <c r="F45" s="13" t="s">
        <v>60</v>
      </c>
      <c r="G45" s="13"/>
      <c r="H45" s="13"/>
      <c r="I45" s="21">
        <f>I42+I43+I44</f>
        <v>15101.484792385832</v>
      </c>
    </row>
    <row r="46" spans="1:9" x14ac:dyDescent="0.25">
      <c r="D46" s="39"/>
      <c r="I46" s="39"/>
    </row>
    <row r="47" spans="1:9" x14ac:dyDescent="0.25">
      <c r="A47" s="47" t="s">
        <v>76</v>
      </c>
      <c r="B47" s="47"/>
      <c r="F47" s="47" t="s">
        <v>77</v>
      </c>
      <c r="G47" s="47"/>
    </row>
    <row r="48" spans="1:9" x14ac:dyDescent="0.25">
      <c r="A48" s="40" t="s">
        <v>55</v>
      </c>
      <c r="B48" s="41">
        <f>D39*E5</f>
        <v>981587.5575</v>
      </c>
      <c r="F48" s="40" t="s">
        <v>55</v>
      </c>
      <c r="G48" s="41">
        <f>I39*E5</f>
        <v>981587.5575</v>
      </c>
    </row>
    <row r="49" spans="1:7" x14ac:dyDescent="0.25">
      <c r="A49" s="40" t="s">
        <v>58</v>
      </c>
      <c r="B49" s="41">
        <f>D42*E5</f>
        <v>982961.5575</v>
      </c>
      <c r="F49" s="40" t="s">
        <v>58</v>
      </c>
      <c r="G49" s="41">
        <f>I42*I26</f>
        <v>982491.33749999991</v>
      </c>
    </row>
    <row r="50" spans="1:7" x14ac:dyDescent="0.25">
      <c r="A50" s="40" t="s">
        <v>60</v>
      </c>
      <c r="B50" s="41">
        <f>D45*E5</f>
        <v>998585.37086250004</v>
      </c>
      <c r="F50" s="40" t="s">
        <v>60</v>
      </c>
      <c r="G50" s="41">
        <f>I45*E5</f>
        <v>997895.4708624999</v>
      </c>
    </row>
  </sheetData>
  <mergeCells count="11">
    <mergeCell ref="L7:M7"/>
    <mergeCell ref="J2:M2"/>
    <mergeCell ref="L3:M3"/>
    <mergeCell ref="L4:M4"/>
    <mergeCell ref="L5:M5"/>
    <mergeCell ref="L6:M6"/>
    <mergeCell ref="L8:M8"/>
    <mergeCell ref="A22:D22"/>
    <mergeCell ref="F22:I22"/>
    <mergeCell ref="A47:B47"/>
    <mergeCell ref="F47:G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2BB13-CEC0-4F1D-B89F-B6DE2DC635E0}">
  <dimension ref="B2:I13"/>
  <sheetViews>
    <sheetView tabSelected="1" topLeftCell="A7" workbookViewId="0">
      <selection activeCell="G10" sqref="G10"/>
    </sheetView>
  </sheetViews>
  <sheetFormatPr baseColWidth="10" defaultRowHeight="15" x14ac:dyDescent="0.25"/>
  <cols>
    <col min="2" max="2" width="19.5703125" customWidth="1"/>
    <col min="3" max="3" width="15" customWidth="1"/>
    <col min="4" max="4" width="20.28515625" customWidth="1"/>
  </cols>
  <sheetData>
    <row r="2" spans="2:9" ht="15.75" x14ac:dyDescent="0.25">
      <c r="B2" s="60" t="s">
        <v>79</v>
      </c>
      <c r="C2" s="61"/>
      <c r="D2" s="62"/>
    </row>
    <row r="3" spans="2:9" ht="15.75" x14ac:dyDescent="0.25">
      <c r="B3" s="14" t="s">
        <v>8</v>
      </c>
      <c r="C3" s="14" t="s">
        <v>9</v>
      </c>
      <c r="D3" s="14" t="s">
        <v>10</v>
      </c>
    </row>
    <row r="4" spans="2:9" ht="22.5" customHeight="1" x14ac:dyDescent="0.25">
      <c r="B4" s="13" t="s">
        <v>11</v>
      </c>
      <c r="C4" s="17">
        <f>D4/20</f>
        <v>9936</v>
      </c>
      <c r="D4" s="15">
        <f>552*120*3</f>
        <v>198720</v>
      </c>
      <c r="F4" s="28"/>
    </row>
    <row r="5" spans="2:9" ht="24" customHeight="1" x14ac:dyDescent="0.25">
      <c r="B5" s="13" t="s">
        <v>12</v>
      </c>
      <c r="C5" s="17">
        <f t="shared" ref="C5:C13" si="0">D5/20</f>
        <v>165.75</v>
      </c>
      <c r="D5" s="15">
        <f>663*5</f>
        <v>3315</v>
      </c>
      <c r="F5" s="28"/>
      <c r="H5">
        <v>120</v>
      </c>
      <c r="I5" t="s">
        <v>78</v>
      </c>
    </row>
    <row r="6" spans="2:9" ht="23.25" customHeight="1" x14ac:dyDescent="0.25">
      <c r="B6" s="13" t="s">
        <v>13</v>
      </c>
      <c r="C6" s="17">
        <f t="shared" si="0"/>
        <v>940.6</v>
      </c>
      <c r="D6" s="15">
        <f>4703*4</f>
        <v>18812</v>
      </c>
    </row>
    <row r="7" spans="2:9" ht="21.75" customHeight="1" x14ac:dyDescent="0.25">
      <c r="B7" s="13" t="s">
        <v>14</v>
      </c>
      <c r="C7" s="17">
        <f t="shared" si="0"/>
        <v>100</v>
      </c>
      <c r="D7" s="15">
        <f>1000*2</f>
        <v>2000</v>
      </c>
    </row>
    <row r="8" spans="2:9" ht="21" customHeight="1" x14ac:dyDescent="0.25">
      <c r="B8" s="13" t="s">
        <v>15</v>
      </c>
      <c r="C8" s="17">
        <f t="shared" si="0"/>
        <v>32.799999999999997</v>
      </c>
      <c r="D8" s="15">
        <f>164*4</f>
        <v>656</v>
      </c>
    </row>
    <row r="9" spans="2:9" ht="21" customHeight="1" x14ac:dyDescent="0.25">
      <c r="B9" s="16" t="s">
        <v>19</v>
      </c>
      <c r="C9" s="17">
        <f t="shared" si="0"/>
        <v>10636</v>
      </c>
      <c r="D9" s="17">
        <f>10000+3000+1000+D4</f>
        <v>212720</v>
      </c>
    </row>
    <row r="10" spans="2:9" ht="18.75" customHeight="1" x14ac:dyDescent="0.25">
      <c r="B10" s="16" t="s">
        <v>20</v>
      </c>
      <c r="C10" s="17">
        <f t="shared" si="0"/>
        <v>4500</v>
      </c>
      <c r="D10" s="17">
        <f>18000*5</f>
        <v>90000</v>
      </c>
    </row>
    <row r="11" spans="2:9" ht="24" customHeight="1" x14ac:dyDescent="0.25">
      <c r="B11" s="13" t="s">
        <v>16</v>
      </c>
      <c r="C11" s="17">
        <f t="shared" si="0"/>
        <v>15136</v>
      </c>
      <c r="D11" s="15">
        <f>D9+D10</f>
        <v>302720</v>
      </c>
    </row>
    <row r="12" spans="2:9" ht="21.75" customHeight="1" x14ac:dyDescent="0.25">
      <c r="B12" s="16" t="s">
        <v>17</v>
      </c>
      <c r="C12" s="17">
        <f t="shared" si="0"/>
        <v>1315.5575000000001</v>
      </c>
      <c r="D12" s="17">
        <f>SUM(D4:D10)*0.05</f>
        <v>26311.15</v>
      </c>
    </row>
    <row r="13" spans="2:9" ht="19.5" customHeight="1" x14ac:dyDescent="0.25">
      <c r="B13" s="16" t="s">
        <v>18</v>
      </c>
      <c r="C13" s="17">
        <f t="shared" si="0"/>
        <v>16451.557500000003</v>
      </c>
      <c r="D13" s="17">
        <f>D9+D10+D12</f>
        <v>329031.15000000002</v>
      </c>
    </row>
  </sheetData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b66551f-f27c-4005-b7d6-167c642292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8C8C97A9ACB145B4571D38C959B96E" ma:contentTypeVersion="14" ma:contentTypeDescription="Crear nuevo documento." ma:contentTypeScope="" ma:versionID="4710906c0449171781bf5ff4914b3449">
  <xsd:schema xmlns:xsd="http://www.w3.org/2001/XMLSchema" xmlns:xs="http://www.w3.org/2001/XMLSchema" xmlns:p="http://schemas.microsoft.com/office/2006/metadata/properties" xmlns:ns3="8b66551f-f27c-4005-b7d6-167c6422927c" xmlns:ns4="ce356332-b42e-40f5-96b2-8d87c4d53035" targetNamespace="http://schemas.microsoft.com/office/2006/metadata/properties" ma:root="true" ma:fieldsID="460f86e00ea16c79e11460b1a23c8061" ns3:_="" ns4:_="">
    <xsd:import namespace="8b66551f-f27c-4005-b7d6-167c6422927c"/>
    <xsd:import namespace="ce356332-b42e-40f5-96b2-8d87c4d53035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6551f-f27c-4005-b7d6-167c6422927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56332-b42e-40f5-96b2-8d87c4d53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9C56FC-5E72-4749-AFFC-C7562C436C5F}">
  <ds:schemaRefs>
    <ds:schemaRef ds:uri="http://schemas.microsoft.com/office/2006/metadata/properties"/>
    <ds:schemaRef ds:uri="ce356332-b42e-40f5-96b2-8d87c4d53035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8b66551f-f27c-4005-b7d6-167c6422927c"/>
  </ds:schemaRefs>
</ds:datastoreItem>
</file>

<file path=customXml/itemProps2.xml><?xml version="1.0" encoding="utf-8"?>
<ds:datastoreItem xmlns:ds="http://schemas.openxmlformats.org/officeDocument/2006/customXml" ds:itemID="{E25D2B5E-9EDD-4B35-892A-1D414D6D63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82AA3F-C192-4386-9419-7342B30C5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6551f-f27c-4005-b7d6-167c6422927c"/>
    <ds:schemaRef ds:uri="ce356332-b42e-40f5-96b2-8d87c4d53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Rusia</vt:lpstr>
      <vt:lpstr>Arabia</vt:lpstr>
      <vt:lpstr>Indía</vt:lpstr>
      <vt:lpstr>Datos de 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CHACON JIMENEZ VANIA THAYS</dc:creator>
  <cp:lastModifiedBy>CHACON JIMENEZ VANIA THAYS</cp:lastModifiedBy>
  <cp:lastPrinted>2024-11-26T16:30:36Z</cp:lastPrinted>
  <dcterms:created xsi:type="dcterms:W3CDTF">2024-11-10T04:12:15Z</dcterms:created>
  <dcterms:modified xsi:type="dcterms:W3CDTF">2024-11-26T16:34:29Z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0x010100438C8C97A9ACB145B4571D38C959B96E</vt:lpwstr>
  </property>
</Properties>
</file>